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BIRP\"/>
    </mc:Choice>
  </mc:AlternateContent>
  <xr:revisionPtr revIDLastSave="0" documentId="8_{B904547E-C160-4B37-8A80-3FB7D61731EE}" xr6:coauthVersionLast="44" xr6:coauthVersionMax="44" xr10:uidLastSave="{00000000-0000-0000-0000-000000000000}"/>
  <workbookProtection workbookAlgorithmName="SHA-512" workbookHashValue="8ZTnQO4Z0JSbNWwVcrCM0ukDDJnLWQdxKanFJMzlJhd4Sl+aoBRZQ6s/P70FCDUcPn4WD3Uta9IZCqOjnXB+LQ==" workbookSaltValue="8ZnvGE5jK10UaDemqIAZjg==" workbookSpinCount="100000" lockStructure="1"/>
  <bookViews>
    <workbookView xWindow="-120" yWindow="-120" windowWidth="29040" windowHeight="15525" xr2:uid="{DA31FB09-7E80-4B5F-AD06-821E2DDC3CB7}"/>
  </bookViews>
  <sheets>
    <sheet name="Business" sheetId="7" r:id="rId1"/>
    <sheet name="Data" sheetId="4" state="hidden" r:id="rId2"/>
    <sheet name="SALM" sheetId="10" state="hidden" r:id="rId3"/>
    <sheet name="REDS" sheetId="12" state="hidden" r:id="rId4"/>
  </sheets>
  <definedNames>
    <definedName name="_xlnm._FilterDatabase" localSheetId="3" hidden="1">REDS!$Q$16:$U$120</definedName>
    <definedName name="_xlnm._FilterDatabase" localSheetId="2" hidden="1">SALM!$A$4:$E$133</definedName>
    <definedName name="ACat">Data!$D$35:$D$39</definedName>
    <definedName name="Adam">#REF!</definedName>
    <definedName name="Ass">#REF!</definedName>
    <definedName name="FCat">Data!$D$30:$D$32</definedName>
    <definedName name="HCat">Data!$D$42:$D$45</definedName>
    <definedName name="SectionD">Business!$L$81</definedName>
    <definedName name="SectionE">Business!#REF!</definedName>
    <definedName name="T1Anchor">Business!#REF!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0" i="7" l="1"/>
  <c r="Q61" i="7"/>
  <c r="Q62" i="7"/>
  <c r="Q63" i="7"/>
  <c r="Q64" i="7"/>
  <c r="Q65" i="7"/>
  <c r="Q66" i="7"/>
  <c r="Q67" i="7"/>
  <c r="Q68" i="7"/>
  <c r="I12" i="7" l="1"/>
  <c r="E13" i="7" s="1"/>
  <c r="C44" i="7"/>
  <c r="C45" i="7" s="1"/>
  <c r="C43" i="7"/>
  <c r="C40" i="7"/>
  <c r="C37" i="7"/>
  <c r="C30" i="7"/>
  <c r="C31" i="7" s="1"/>
  <c r="C29" i="7"/>
  <c r="C21" i="7"/>
  <c r="C23" i="7" s="1"/>
  <c r="C22" i="7"/>
  <c r="C20" i="7"/>
  <c r="C16" i="7"/>
  <c r="C13" i="7"/>
  <c r="C12" i="7"/>
  <c r="C46" i="7" l="1"/>
  <c r="C32" i="7"/>
  <c r="C24" i="7"/>
  <c r="C25" i="7" s="1"/>
  <c r="C47" i="7" l="1"/>
  <c r="C48" i="7" s="1"/>
  <c r="C26" i="7"/>
  <c r="C49" i="7" l="1"/>
  <c r="C50" i="7" s="1"/>
  <c r="O17" i="12" l="1"/>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M17" i="12"/>
  <c r="G2" i="12"/>
  <c r="G31" i="7"/>
  <c r="G32" i="7" s="1"/>
  <c r="H32" i="7" s="1"/>
  <c r="H30" i="7"/>
  <c r="K126" i="7"/>
  <c r="K127" i="7"/>
  <c r="K128" i="7"/>
  <c r="K129" i="7"/>
  <c r="K130" i="7"/>
  <c r="K131" i="7"/>
  <c r="K132" i="7"/>
  <c r="K133" i="7"/>
  <c r="K134" i="7"/>
  <c r="K135" i="7"/>
  <c r="K125" i="7"/>
  <c r="K70" i="7"/>
  <c r="J124" i="7"/>
  <c r="I124" i="7"/>
  <c r="H124" i="7"/>
  <c r="G124" i="7"/>
  <c r="J123" i="7"/>
  <c r="I123" i="7"/>
  <c r="H123" i="7"/>
  <c r="G123" i="7"/>
  <c r="L124" i="7"/>
  <c r="M124" i="7" s="1"/>
  <c r="N124" i="7" s="1"/>
  <c r="O124" i="7" s="1"/>
  <c r="P124" i="7" s="1"/>
  <c r="M123" i="7"/>
  <c r="N123" i="7" s="1"/>
  <c r="O123" i="7" s="1"/>
  <c r="P123" i="7" s="1"/>
  <c r="K60" i="7"/>
  <c r="K61" i="7"/>
  <c r="K62" i="7"/>
  <c r="K63" i="7"/>
  <c r="K64" i="7"/>
  <c r="K65" i="7"/>
  <c r="K66" i="7"/>
  <c r="K67" i="7"/>
  <c r="K68" i="7"/>
  <c r="K59" i="7"/>
  <c r="I11" i="7" l="1"/>
  <c r="M112" i="7"/>
  <c r="C82" i="7"/>
  <c r="C83" i="7" s="1"/>
  <c r="C84" i="7" s="1"/>
  <c r="C96" i="7" s="1"/>
  <c r="C60" i="7"/>
  <c r="C11" i="7"/>
  <c r="C97" i="7" l="1"/>
  <c r="C98" i="7" s="1"/>
  <c r="E102" i="7" s="1"/>
  <c r="C61" i="7"/>
  <c r="C62" i="7" s="1"/>
  <c r="C63" i="7" s="1"/>
  <c r="C64" i="7" l="1"/>
  <c r="C65" i="7" s="1"/>
  <c r="C99" i="7"/>
  <c r="C66" i="7" l="1"/>
  <c r="C67" i="7"/>
  <c r="C68" i="7" s="1"/>
  <c r="C100" i="7"/>
  <c r="C102" i="7" l="1"/>
  <c r="C108" i="7" s="1"/>
  <c r="C109" i="7" s="1"/>
  <c r="C70" i="7"/>
  <c r="C71" i="7" s="1"/>
  <c r="C110" i="7" l="1"/>
  <c r="C111" i="7" l="1"/>
  <c r="C112" i="7" s="1"/>
  <c r="C118" i="7" s="1"/>
  <c r="C125" i="7" l="1"/>
  <c r="C126" i="7" s="1"/>
  <c r="C127" i="7" s="1"/>
  <c r="C128" i="7" s="1"/>
  <c r="C129" i="7" l="1"/>
  <c r="C130" i="7" l="1"/>
  <c r="C131" i="7" s="1"/>
  <c r="C132" i="7" s="1"/>
  <c r="C133" i="7" l="1"/>
  <c r="C134" i="7" s="1"/>
  <c r="C135" i="7" l="1"/>
  <c r="C136" i="7" s="1"/>
  <c r="C138" i="7" s="1"/>
  <c r="C139" i="7" l="1"/>
  <c r="C140" i="7" s="1"/>
  <c r="C142" i="7" s="1"/>
  <c r="C85" i="4" l="1"/>
  <c r="C80" i="4"/>
  <c r="D47" i="12" l="1"/>
  <c r="K22" i="7" l="1"/>
  <c r="K23" i="7"/>
  <c r="K24" i="7"/>
  <c r="K25" i="7"/>
  <c r="K26" i="7"/>
  <c r="D138" i="4"/>
  <c r="D137" i="4"/>
  <c r="D139" i="4"/>
  <c r="D136" i="4"/>
  <c r="L115" i="7" l="1"/>
  <c r="L105" i="7"/>
  <c r="L94" i="7"/>
  <c r="L77" i="7"/>
  <c r="N18" i="12" l="1"/>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17" i="12"/>
  <c r="I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6" i="12" l="1"/>
  <c r="I8" i="12"/>
  <c r="M55" i="12"/>
  <c r="I9" i="12" l="1"/>
  <c r="I10" i="12" l="1"/>
  <c r="I11" i="12" l="1"/>
  <c r="I12" i="12" l="1"/>
  <c r="I13" i="12" l="1"/>
  <c r="C119" i="4" l="1"/>
  <c r="C120" i="4"/>
  <c r="C121" i="4"/>
  <c r="C118" i="4"/>
  <c r="D21" i="12" l="1"/>
  <c r="C21" i="12" s="1"/>
  <c r="D22" i="12"/>
  <c r="C22" i="12" s="1"/>
  <c r="D23" i="12"/>
  <c r="C23" i="12" s="1"/>
  <c r="D24" i="12"/>
  <c r="C24" i="12" s="1"/>
  <c r="D25" i="12"/>
  <c r="C25" i="12" s="1"/>
  <c r="D26" i="12"/>
  <c r="C26" i="12" s="1"/>
  <c r="D27" i="12"/>
  <c r="C27" i="12" s="1"/>
  <c r="D28" i="12"/>
  <c r="C28" i="12" s="1"/>
  <c r="D29" i="12"/>
  <c r="C29" i="12" s="1"/>
  <c r="D30" i="12"/>
  <c r="C30" i="12" s="1"/>
  <c r="D31" i="12"/>
  <c r="C31" i="12" s="1"/>
  <c r="D32" i="12"/>
  <c r="C32" i="12" s="1"/>
  <c r="D33" i="12"/>
  <c r="C33" i="12" s="1"/>
  <c r="D34" i="12"/>
  <c r="C34" i="12" s="1"/>
  <c r="D35" i="12"/>
  <c r="C35" i="12" s="1"/>
  <c r="D36" i="12"/>
  <c r="C36" i="12" s="1"/>
  <c r="D37" i="12"/>
  <c r="C37" i="12" s="1"/>
  <c r="D38" i="12"/>
  <c r="C38" i="12" s="1"/>
  <c r="D39" i="12"/>
  <c r="C39" i="12" s="1"/>
  <c r="D40" i="12"/>
  <c r="C40" i="12" s="1"/>
  <c r="D41" i="12"/>
  <c r="C41" i="12" s="1"/>
  <c r="D42" i="12"/>
  <c r="C42" i="12" s="1"/>
  <c r="D43" i="12"/>
  <c r="C43" i="12" s="1"/>
  <c r="D44" i="12"/>
  <c r="C44" i="12" s="1"/>
  <c r="D45" i="12"/>
  <c r="C45" i="12" s="1"/>
  <c r="D46" i="12"/>
  <c r="C46" i="12" s="1"/>
  <c r="D48" i="12"/>
  <c r="C48" i="12" s="1"/>
  <c r="D49" i="12"/>
  <c r="C49" i="12" s="1"/>
  <c r="D50" i="12"/>
  <c r="C50" i="12" s="1"/>
  <c r="D51" i="12"/>
  <c r="C51" i="12" s="1"/>
  <c r="D52" i="12"/>
  <c r="C52" i="12" s="1"/>
  <c r="D53" i="12"/>
  <c r="C53" i="12" s="1"/>
  <c r="D54" i="12"/>
  <c r="C54" i="12" s="1"/>
  <c r="D55" i="12"/>
  <c r="C55" i="12" s="1"/>
  <c r="D56" i="12"/>
  <c r="C56" i="12" s="1"/>
  <c r="D57" i="12"/>
  <c r="C57" i="12" s="1"/>
  <c r="D58" i="12"/>
  <c r="C58" i="12" s="1"/>
  <c r="D59" i="12"/>
  <c r="C59" i="12" s="1"/>
  <c r="D60" i="12"/>
  <c r="C60" i="12" s="1"/>
  <c r="D61" i="12"/>
  <c r="C61" i="12" s="1"/>
  <c r="D62" i="12"/>
  <c r="C62" i="12" s="1"/>
  <c r="D63" i="12"/>
  <c r="C63" i="12" s="1"/>
  <c r="D64" i="12"/>
  <c r="C64" i="12" s="1"/>
  <c r="D65" i="12"/>
  <c r="C65" i="12" s="1"/>
  <c r="D66" i="12"/>
  <c r="C66" i="12" s="1"/>
  <c r="D67" i="12"/>
  <c r="C67" i="12" s="1"/>
  <c r="D68" i="12"/>
  <c r="C68" i="12" s="1"/>
  <c r="D69" i="12"/>
  <c r="C69" i="12" s="1"/>
  <c r="D70" i="12"/>
  <c r="C70" i="12" s="1"/>
  <c r="D71" i="12"/>
  <c r="C71" i="12" s="1"/>
  <c r="D72" i="12"/>
  <c r="C72" i="12" s="1"/>
  <c r="D73" i="12"/>
  <c r="C73" i="12" s="1"/>
  <c r="D74" i="12"/>
  <c r="C74" i="12" s="1"/>
  <c r="D75" i="12"/>
  <c r="C75" i="12" s="1"/>
  <c r="D76" i="12"/>
  <c r="C76" i="12" s="1"/>
  <c r="D77" i="12"/>
  <c r="C77" i="12" s="1"/>
  <c r="D78" i="12"/>
  <c r="C78" i="12" s="1"/>
  <c r="D79" i="12"/>
  <c r="C79" i="12" s="1"/>
  <c r="D80" i="12"/>
  <c r="C80" i="12" s="1"/>
  <c r="D81" i="12"/>
  <c r="C81" i="12" s="1"/>
  <c r="D82" i="12"/>
  <c r="C82" i="12" s="1"/>
  <c r="D83" i="12"/>
  <c r="C83" i="12" s="1"/>
  <c r="D84" i="12"/>
  <c r="C84" i="12" s="1"/>
  <c r="D85" i="12"/>
  <c r="C85" i="12" s="1"/>
  <c r="D86" i="12"/>
  <c r="C86" i="12" s="1"/>
  <c r="D87" i="12"/>
  <c r="C87" i="12" s="1"/>
  <c r="D88" i="12"/>
  <c r="C88" i="12" s="1"/>
  <c r="D89" i="12"/>
  <c r="C89" i="12" s="1"/>
  <c r="D90" i="12"/>
  <c r="C90" i="12" s="1"/>
  <c r="D91" i="12"/>
  <c r="C91" i="12" s="1"/>
  <c r="D92" i="12"/>
  <c r="C92" i="12" s="1"/>
  <c r="D93" i="12"/>
  <c r="C93" i="12" s="1"/>
  <c r="D94" i="12"/>
  <c r="C94" i="12" s="1"/>
  <c r="D95" i="12"/>
  <c r="C95" i="12" s="1"/>
  <c r="D96" i="12"/>
  <c r="C96" i="12" s="1"/>
  <c r="D97" i="12"/>
  <c r="C97" i="12" s="1"/>
  <c r="D98" i="12"/>
  <c r="C98" i="12" s="1"/>
  <c r="D99" i="12"/>
  <c r="C99" i="12" s="1"/>
  <c r="D100" i="12"/>
  <c r="C100" i="12" s="1"/>
  <c r="D101" i="12"/>
  <c r="C101" i="12" s="1"/>
  <c r="D102" i="12"/>
  <c r="C102" i="12" s="1"/>
  <c r="D103" i="12"/>
  <c r="C103" i="12" s="1"/>
  <c r="D104" i="12"/>
  <c r="C104" i="12" s="1"/>
  <c r="D105" i="12"/>
  <c r="C105" i="12" s="1"/>
  <c r="D106" i="12"/>
  <c r="C106" i="12" s="1"/>
  <c r="D107" i="12"/>
  <c r="C107" i="12" s="1"/>
  <c r="D108" i="12"/>
  <c r="C108" i="12" s="1"/>
  <c r="D109" i="12"/>
  <c r="D110" i="12"/>
  <c r="D111" i="12"/>
  <c r="C111" i="12" s="1"/>
  <c r="D112" i="12"/>
  <c r="C112" i="12" s="1"/>
  <c r="D113" i="12"/>
  <c r="C113" i="12" s="1"/>
  <c r="D114" i="12"/>
  <c r="C114" i="12" s="1"/>
  <c r="D115" i="12"/>
  <c r="C115" i="12" s="1"/>
  <c r="D116" i="12"/>
  <c r="D117" i="12"/>
  <c r="C117" i="12" s="1"/>
  <c r="D118" i="12"/>
  <c r="C118" i="12" s="1"/>
  <c r="D119" i="12"/>
  <c r="C119" i="12" s="1"/>
  <c r="D120" i="12"/>
  <c r="C120" i="12" s="1"/>
  <c r="D121" i="12"/>
  <c r="C121" i="12" s="1"/>
  <c r="D17" i="12"/>
  <c r="C17" i="12" s="1"/>
  <c r="D18" i="12"/>
  <c r="C18" i="12" s="1"/>
  <c r="D19" i="12"/>
  <c r="C19" i="12" s="1"/>
  <c r="D20" i="12"/>
  <c r="C20" i="12" s="1"/>
  <c r="G3" i="12" l="1"/>
  <c r="I3" i="12" s="1"/>
  <c r="F40" i="7" l="1"/>
  <c r="I2" i="12"/>
  <c r="I5" i="12"/>
  <c r="J7" i="12" l="1"/>
  <c r="E44" i="7" s="1"/>
  <c r="J11" i="12"/>
  <c r="E48" i="7" s="1"/>
  <c r="J8" i="12"/>
  <c r="E45" i="7" s="1"/>
  <c r="J12" i="12"/>
  <c r="E49" i="7" s="1"/>
  <c r="J9" i="12"/>
  <c r="E46" i="7" s="1"/>
  <c r="J13" i="12"/>
  <c r="E50" i="7" s="1"/>
  <c r="J10" i="12"/>
  <c r="E47" i="7" s="1"/>
  <c r="J6" i="12"/>
  <c r="E43" i="7" s="1"/>
  <c r="D45" i="4" l="1"/>
  <c r="D39" i="4"/>
  <c r="B6" i="10" l="1"/>
  <c r="E6" i="10" s="1"/>
  <c r="B7" i="10"/>
  <c r="E7" i="10" s="1"/>
  <c r="B8" i="10"/>
  <c r="E8" i="10" s="1"/>
  <c r="B9" i="10"/>
  <c r="E9" i="10" s="1"/>
  <c r="B10" i="10"/>
  <c r="E10" i="10" s="1"/>
  <c r="B11" i="10"/>
  <c r="E11" i="10" s="1"/>
  <c r="B12" i="10"/>
  <c r="E12" i="10" s="1"/>
  <c r="B13" i="10"/>
  <c r="E13" i="10" s="1"/>
  <c r="B14" i="10"/>
  <c r="E14" i="10" s="1"/>
  <c r="B15" i="10"/>
  <c r="E15" i="10" s="1"/>
  <c r="B16" i="10"/>
  <c r="E16" i="10" s="1"/>
  <c r="B17" i="10"/>
  <c r="E17" i="10" s="1"/>
  <c r="B18" i="10"/>
  <c r="E18" i="10" s="1"/>
  <c r="B19" i="10"/>
  <c r="E19" i="10" s="1"/>
  <c r="B20" i="10"/>
  <c r="E20" i="10" s="1"/>
  <c r="B21" i="10"/>
  <c r="E21" i="10" s="1"/>
  <c r="B22" i="10"/>
  <c r="E22" i="10" s="1"/>
  <c r="B23" i="10"/>
  <c r="E23" i="10" s="1"/>
  <c r="B24" i="10"/>
  <c r="E24" i="10" s="1"/>
  <c r="B25" i="10"/>
  <c r="E25" i="10" s="1"/>
  <c r="B26" i="10"/>
  <c r="E26" i="10" s="1"/>
  <c r="B27" i="10"/>
  <c r="E27" i="10" s="1"/>
  <c r="B28" i="10"/>
  <c r="E28" i="10" s="1"/>
  <c r="B29" i="10"/>
  <c r="E29" i="10" s="1"/>
  <c r="B30" i="10"/>
  <c r="E30" i="10" s="1"/>
  <c r="B31" i="10"/>
  <c r="E31" i="10" s="1"/>
  <c r="B32" i="10"/>
  <c r="E32" i="10" s="1"/>
  <c r="B33" i="10"/>
  <c r="E33" i="10" s="1"/>
  <c r="B34" i="10"/>
  <c r="E34" i="10" s="1"/>
  <c r="B35" i="10"/>
  <c r="E35" i="10" s="1"/>
  <c r="B36" i="10"/>
  <c r="E36" i="10" s="1"/>
  <c r="B37" i="10"/>
  <c r="E37" i="10" s="1"/>
  <c r="B38" i="10"/>
  <c r="E38" i="10" s="1"/>
  <c r="B39" i="10"/>
  <c r="E39" i="10" s="1"/>
  <c r="B40" i="10"/>
  <c r="E40" i="10" s="1"/>
  <c r="B41" i="10"/>
  <c r="E41" i="10" s="1"/>
  <c r="B42" i="10"/>
  <c r="E42" i="10" s="1"/>
  <c r="B43" i="10"/>
  <c r="E43" i="10" s="1"/>
  <c r="B44" i="10"/>
  <c r="E44" i="10" s="1"/>
  <c r="B45" i="10"/>
  <c r="E45" i="10" s="1"/>
  <c r="B46" i="10"/>
  <c r="E46" i="10" s="1"/>
  <c r="B47" i="10"/>
  <c r="E47" i="10" s="1"/>
  <c r="B48" i="10"/>
  <c r="E48" i="10" s="1"/>
  <c r="B49" i="10"/>
  <c r="E49" i="10" s="1"/>
  <c r="B50" i="10"/>
  <c r="E50" i="10" s="1"/>
  <c r="B51" i="10"/>
  <c r="E51" i="10" s="1"/>
  <c r="E52" i="10"/>
  <c r="B53" i="10"/>
  <c r="E53" i="10" s="1"/>
  <c r="B54" i="10"/>
  <c r="E54" i="10" s="1"/>
  <c r="B55" i="10"/>
  <c r="E55" i="10" s="1"/>
  <c r="B56" i="10"/>
  <c r="E56" i="10" s="1"/>
  <c r="B57" i="10"/>
  <c r="E57" i="10" s="1"/>
  <c r="B58" i="10"/>
  <c r="E58" i="10" s="1"/>
  <c r="B59" i="10"/>
  <c r="E59" i="10" s="1"/>
  <c r="B60" i="10"/>
  <c r="E60" i="10" s="1"/>
  <c r="B61" i="10"/>
  <c r="E61" i="10" s="1"/>
  <c r="B62" i="10"/>
  <c r="E62" i="10" s="1"/>
  <c r="B63" i="10"/>
  <c r="E63" i="10" s="1"/>
  <c r="B64" i="10"/>
  <c r="E64" i="10" s="1"/>
  <c r="B65" i="10"/>
  <c r="E65" i="10" s="1"/>
  <c r="B66" i="10"/>
  <c r="E66" i="10" s="1"/>
  <c r="B67" i="10"/>
  <c r="E67" i="10" s="1"/>
  <c r="B68" i="10"/>
  <c r="E68" i="10" s="1"/>
  <c r="B69" i="10"/>
  <c r="E69" i="10" s="1"/>
  <c r="B70" i="10"/>
  <c r="E70" i="10" s="1"/>
  <c r="B71" i="10"/>
  <c r="E71" i="10" s="1"/>
  <c r="B72" i="10"/>
  <c r="E72" i="10" s="1"/>
  <c r="B73" i="10"/>
  <c r="E73" i="10" s="1"/>
  <c r="B74" i="10"/>
  <c r="E74" i="10" s="1"/>
  <c r="B75" i="10"/>
  <c r="E75" i="10" s="1"/>
  <c r="B76" i="10"/>
  <c r="E76" i="10" s="1"/>
  <c r="B77" i="10"/>
  <c r="E77" i="10" s="1"/>
  <c r="B78" i="10"/>
  <c r="E78" i="10" s="1"/>
  <c r="B79" i="10"/>
  <c r="E79" i="10" s="1"/>
  <c r="B80" i="10"/>
  <c r="E80" i="10" s="1"/>
  <c r="B81" i="10"/>
  <c r="E81" i="10" s="1"/>
  <c r="B82" i="10"/>
  <c r="E82" i="10" s="1"/>
  <c r="B83" i="10"/>
  <c r="E83" i="10" s="1"/>
  <c r="B84" i="10"/>
  <c r="E84" i="10" s="1"/>
  <c r="B85" i="10"/>
  <c r="E85" i="10" s="1"/>
  <c r="B86" i="10"/>
  <c r="E86" i="10" s="1"/>
  <c r="B87" i="10"/>
  <c r="E87" i="10" s="1"/>
  <c r="B88" i="10"/>
  <c r="E88" i="10" s="1"/>
  <c r="B89" i="10"/>
  <c r="E89" i="10" s="1"/>
  <c r="B90" i="10"/>
  <c r="E90" i="10" s="1"/>
  <c r="B91" i="10"/>
  <c r="E91" i="10" s="1"/>
  <c r="B92" i="10"/>
  <c r="E92" i="10" s="1"/>
  <c r="B93" i="10"/>
  <c r="E93" i="10" s="1"/>
  <c r="B94" i="10"/>
  <c r="E94" i="10" s="1"/>
  <c r="B95" i="10"/>
  <c r="E95" i="10" s="1"/>
  <c r="B96" i="10"/>
  <c r="E96" i="10" s="1"/>
  <c r="B97" i="10"/>
  <c r="E97" i="10" s="1"/>
  <c r="B98" i="10"/>
  <c r="E98" i="10" s="1"/>
  <c r="B99" i="10"/>
  <c r="E99" i="10" s="1"/>
  <c r="B100" i="10"/>
  <c r="E100" i="10" s="1"/>
  <c r="B101" i="10"/>
  <c r="E101" i="10" s="1"/>
  <c r="B102" i="10"/>
  <c r="E102" i="10" s="1"/>
  <c r="B103" i="10"/>
  <c r="E103" i="10" s="1"/>
  <c r="B104" i="10"/>
  <c r="E104" i="10" s="1"/>
  <c r="B105" i="10"/>
  <c r="E105" i="10" s="1"/>
  <c r="B106" i="10"/>
  <c r="E106" i="10" s="1"/>
  <c r="B107" i="10"/>
  <c r="E107" i="10" s="1"/>
  <c r="B108" i="10"/>
  <c r="E108" i="10" s="1"/>
  <c r="B109" i="10"/>
  <c r="E109" i="10" s="1"/>
  <c r="B110" i="10"/>
  <c r="E110" i="10" s="1"/>
  <c r="B111" i="10"/>
  <c r="E111" i="10" s="1"/>
  <c r="B112" i="10"/>
  <c r="E112" i="10" s="1"/>
  <c r="B113" i="10"/>
  <c r="E113" i="10" s="1"/>
  <c r="B114" i="10"/>
  <c r="E114" i="10" s="1"/>
  <c r="B115" i="10"/>
  <c r="E115" i="10" s="1"/>
  <c r="B116" i="10"/>
  <c r="E116" i="10" s="1"/>
  <c r="B117" i="10"/>
  <c r="E117" i="10" s="1"/>
  <c r="B118" i="10"/>
  <c r="E118" i="10" s="1"/>
  <c r="B119" i="10"/>
  <c r="E119" i="10" s="1"/>
  <c r="B120" i="10"/>
  <c r="E120" i="10" s="1"/>
  <c r="B121" i="10"/>
  <c r="E121" i="10" s="1"/>
  <c r="B122" i="10"/>
  <c r="E122" i="10" s="1"/>
  <c r="B123" i="10"/>
  <c r="E123" i="10" s="1"/>
  <c r="B124" i="10"/>
  <c r="E124" i="10" s="1"/>
  <c r="B125" i="10"/>
  <c r="E125" i="10" s="1"/>
  <c r="B126" i="10"/>
  <c r="E126" i="10" s="1"/>
  <c r="B127" i="10"/>
  <c r="E127" i="10" s="1"/>
  <c r="B128" i="10"/>
  <c r="E128" i="10" s="1"/>
  <c r="B129" i="10"/>
  <c r="E129" i="10" s="1"/>
  <c r="B130" i="10"/>
  <c r="E130" i="10" s="1"/>
  <c r="B131" i="10"/>
  <c r="E131" i="10" s="1"/>
  <c r="B132" i="10"/>
  <c r="E132" i="10" s="1"/>
  <c r="B133" i="10"/>
  <c r="E133" i="10" s="1"/>
  <c r="B5" i="10"/>
  <c r="E5" i="10" s="1"/>
  <c r="Q134" i="7" l="1"/>
  <c r="Q133" i="7"/>
  <c r="Q132" i="7"/>
  <c r="Q131" i="7"/>
  <c r="Q130" i="7"/>
  <c r="Q129" i="7"/>
  <c r="Q128" i="7"/>
  <c r="L116" i="7"/>
  <c r="M116" i="7" s="1"/>
  <c r="N116" i="7" s="1"/>
  <c r="O116" i="7" s="1"/>
  <c r="P116" i="7" s="1"/>
  <c r="M115" i="7"/>
  <c r="N115" i="7" s="1"/>
  <c r="O115" i="7" s="1"/>
  <c r="P115" i="7" s="1"/>
  <c r="L106" i="7"/>
  <c r="M106" i="7" s="1"/>
  <c r="N106" i="7" s="1"/>
  <c r="O106" i="7" s="1"/>
  <c r="P106" i="7" s="1"/>
  <c r="M105" i="7"/>
  <c r="N105" i="7" s="1"/>
  <c r="O105" i="7" s="1"/>
  <c r="P105" i="7" s="1"/>
  <c r="P98" i="7"/>
  <c r="O98" i="7"/>
  <c r="N98" i="7"/>
  <c r="M98" i="7"/>
  <c r="L95" i="7"/>
  <c r="M95" i="7" s="1"/>
  <c r="N95" i="7" s="1"/>
  <c r="O95" i="7" s="1"/>
  <c r="P95" i="7" s="1"/>
  <c r="M94" i="7"/>
  <c r="N94" i="7" s="1"/>
  <c r="O94" i="7" s="1"/>
  <c r="P94" i="7" s="1"/>
  <c r="P84" i="7"/>
  <c r="O84" i="7"/>
  <c r="N84" i="7"/>
  <c r="M84" i="7"/>
  <c r="L84" i="7"/>
  <c r="Q97" i="7" s="1"/>
  <c r="L78" i="7"/>
  <c r="M78" i="7" s="1"/>
  <c r="N78" i="7" s="1"/>
  <c r="O78" i="7" s="1"/>
  <c r="P78" i="7" s="1"/>
  <c r="M77" i="7"/>
  <c r="N77" i="7" s="1"/>
  <c r="O77" i="7" s="1"/>
  <c r="P77" i="7" s="1"/>
  <c r="P71" i="7"/>
  <c r="O71" i="7"/>
  <c r="N71" i="7"/>
  <c r="M71" i="7"/>
  <c r="L71" i="7"/>
  <c r="Q70" i="7"/>
  <c r="Q59" i="7"/>
  <c r="L58" i="7"/>
  <c r="M58" i="7" s="1"/>
  <c r="N58" i="7" s="1"/>
  <c r="O58" i="7" s="1"/>
  <c r="P58" i="7" s="1"/>
  <c r="M57" i="7"/>
  <c r="N57" i="7" s="1"/>
  <c r="O57" i="7" s="1"/>
  <c r="P57" i="7" s="1"/>
  <c r="H29" i="7"/>
  <c r="G20" i="7"/>
  <c r="H16" i="7"/>
  <c r="H9" i="7"/>
  <c r="L98" i="7" l="1"/>
  <c r="L102" i="7" s="1"/>
  <c r="Q96" i="7"/>
  <c r="M102" i="7"/>
  <c r="N102" i="7"/>
  <c r="O102" i="7"/>
  <c r="P102" i="7"/>
  <c r="K21" i="7"/>
  <c r="M100" i="7"/>
  <c r="M118" i="7" s="1"/>
  <c r="Q71" i="7"/>
  <c r="G27" i="7"/>
  <c r="H27" i="7" l="1"/>
  <c r="Q98" i="7"/>
  <c r="Q109" i="7"/>
  <c r="Q110" i="7"/>
  <c r="H20" i="7"/>
  <c r="P100" i="7"/>
  <c r="P118" i="7" s="1"/>
  <c r="O112" i="7"/>
  <c r="O136" i="7"/>
  <c r="O100" i="7"/>
  <c r="O118" i="7" s="1"/>
  <c r="N100" i="7"/>
  <c r="N118" i="7" s="1"/>
  <c r="L100" i="7"/>
  <c r="L118" i="7" s="1"/>
  <c r="P112" i="7"/>
  <c r="P136" i="7"/>
  <c r="Q99" i="7"/>
  <c r="L136" i="7"/>
  <c r="Q125" i="7"/>
  <c r="L112" i="7"/>
  <c r="Q108" i="7"/>
  <c r="N112" i="7"/>
  <c r="M136" i="7"/>
  <c r="M140" i="7" s="1"/>
  <c r="Q111" i="7"/>
  <c r="Q138" i="7"/>
  <c r="Q126" i="7"/>
  <c r="N136" i="7"/>
  <c r="Q135" i="7"/>
  <c r="Q127" i="7"/>
  <c r="Q139" i="7"/>
  <c r="H24" i="7"/>
  <c r="H25" i="7"/>
  <c r="H21" i="7"/>
  <c r="H22" i="7"/>
  <c r="H26" i="7"/>
  <c r="H23" i="7"/>
  <c r="L140" i="7" l="1"/>
  <c r="L142" i="7" s="1"/>
  <c r="N140" i="7"/>
  <c r="N142" i="7" s="1"/>
  <c r="P140" i="7"/>
  <c r="P142" i="7" s="1"/>
  <c r="O140" i="7"/>
  <c r="O142" i="7" s="1"/>
  <c r="M142" i="7"/>
  <c r="Q118" i="7"/>
  <c r="Q100" i="7"/>
  <c r="Q112" i="7"/>
  <c r="Q136" i="7"/>
  <c r="Q140" i="7" l="1"/>
  <c r="Q142" i="7" s="1"/>
  <c r="B85" i="4" l="1"/>
  <c r="B80" i="4"/>
  <c r="E118" i="7" l="1"/>
  <c r="C28" i="4" l="1"/>
  <c r="C27" i="4"/>
  <c r="C26" i="4"/>
  <c r="D32" i="4" l="1"/>
  <c r="E142" i="7"/>
</calcChain>
</file>

<file path=xl/sharedStrings.xml><?xml version="1.0" encoding="utf-8"?>
<sst xmlns="http://schemas.openxmlformats.org/spreadsheetml/2006/main" count="1893" uniqueCount="629">
  <si>
    <t>Project details</t>
  </si>
  <si>
    <t>A</t>
  </si>
  <si>
    <t>Project name:</t>
  </si>
  <si>
    <t>Australian company</t>
  </si>
  <si>
    <t>Australian partnership</t>
  </si>
  <si>
    <t>Australian sole-trader (individual)</t>
  </si>
  <si>
    <t>Australian co-operative</t>
  </si>
  <si>
    <t>Australian limited liability company</t>
  </si>
  <si>
    <t>New Zealand entity</t>
  </si>
  <si>
    <t>Non-Australian entity</t>
  </si>
  <si>
    <t>ABN (Australian Business Number)</t>
  </si>
  <si>
    <t>ACN (Australian Company Number)</t>
  </si>
  <si>
    <t>ARBN (Australian Registered Body Number)</t>
  </si>
  <si>
    <t>ARSN (Australian Registered Scheme Number)</t>
  </si>
  <si>
    <t>NZBN (New Zealand Business Number)</t>
  </si>
  <si>
    <t>Other business identifier</t>
  </si>
  <si>
    <t>Project commencement year:</t>
  </si>
  <si>
    <t>B</t>
  </si>
  <si>
    <t>C</t>
  </si>
  <si>
    <t>Construction phase (if applicable)</t>
  </si>
  <si>
    <t>Similar and/or related items may be grouped. Do not include wages.</t>
  </si>
  <si>
    <t>Total</t>
  </si>
  <si>
    <t>Land</t>
  </si>
  <si>
    <t>$’000</t>
  </si>
  <si>
    <t>Capital expenditure item 1 (e.g. "concrete")</t>
  </si>
  <si>
    <t>Capital expenditure item 2 (e.g. "relocatable building modules")</t>
  </si>
  <si>
    <t>Capital expenditure item 3 (e.g. "widgets")</t>
  </si>
  <si>
    <t>Capital expenditure item 4</t>
  </si>
  <si>
    <t>Capital expenditure item 5</t>
  </si>
  <si>
    <t>List major capital expenditure cost items (including construction) purchased.</t>
  </si>
  <si>
    <t xml:space="preserve">  - Full-time jobs </t>
  </si>
  <si>
    <t xml:space="preserve">  - Part-time jobs</t>
  </si>
  <si>
    <t xml:space="preserve">  - Casual jobs</t>
  </si>
  <si>
    <t xml:space="preserve">Payroll Tax </t>
  </si>
  <si>
    <t>$'000</t>
  </si>
  <si>
    <t>Total Wages and Salaries</t>
  </si>
  <si>
    <t>Total Employment Costs</t>
  </si>
  <si>
    <t>Forestry</t>
  </si>
  <si>
    <t>Agriculture</t>
  </si>
  <si>
    <t>Horticulture</t>
  </si>
  <si>
    <t>Softwood</t>
  </si>
  <si>
    <t>Hardwood</t>
  </si>
  <si>
    <t>Dairy Farming</t>
  </si>
  <si>
    <t>Aquaculture</t>
  </si>
  <si>
    <t>Viticulture</t>
  </si>
  <si>
    <t>Apiculture</t>
  </si>
  <si>
    <t>Vegetables</t>
  </si>
  <si>
    <t>Nurseries, cut flowers and turf</t>
  </si>
  <si>
    <t>FCat</t>
  </si>
  <si>
    <t>ACat</t>
  </si>
  <si>
    <t>HCat</t>
  </si>
  <si>
    <t>Fruits and Nuts</t>
  </si>
  <si>
    <t>Amount of assistance being applied for ($'000):</t>
  </si>
  <si>
    <t>Project funding sources:</t>
  </si>
  <si>
    <t>Contributor name</t>
  </si>
  <si>
    <t>Contribution type</t>
  </si>
  <si>
    <t>In-kind (expertise)</t>
  </si>
  <si>
    <t>Contributor type</t>
  </si>
  <si>
    <t>Business</t>
  </si>
  <si>
    <t>Industry organisation or association</t>
  </si>
  <si>
    <t>Charity or foundation</t>
  </si>
  <si>
    <t>Cash or grant</t>
  </si>
  <si>
    <t xml:space="preserve">Total project funding ($'000): </t>
  </si>
  <si>
    <t>Sales revenue from non-Australian (international) customers</t>
  </si>
  <si>
    <t>Total revenue</t>
  </si>
  <si>
    <t>Depreciation and amortisation</t>
  </si>
  <si>
    <t>Interest expenses</t>
  </si>
  <si>
    <t>Profit before tax</t>
  </si>
  <si>
    <t>List should include significant raw materials (e.g. plastics, iron, chemicals but not just "raw materials"), rent, transport, utilities, telecommunications as separate line items.</t>
  </si>
  <si>
    <t>Other state or territory government</t>
  </si>
  <si>
    <t>Balance of capital expenditure cost items</t>
  </si>
  <si>
    <t>Total cost</t>
  </si>
  <si>
    <t>A0111</t>
  </si>
  <si>
    <t>A0122</t>
  </si>
  <si>
    <t>A0123</t>
  </si>
  <si>
    <t>A0131</t>
  </si>
  <si>
    <t>A0139</t>
  </si>
  <si>
    <t>A0160</t>
  </si>
  <si>
    <t>A0200</t>
  </si>
  <si>
    <t>A0300</t>
  </si>
  <si>
    <t>A0510</t>
  </si>
  <si>
    <t>House Construction in Australia</t>
  </si>
  <si>
    <t>Multi-Unit Apartment and Townhouse Construction in Australia</t>
  </si>
  <si>
    <t>Commercial and Industrial Building Construction in Australia</t>
  </si>
  <si>
    <t>Institutional Building Construction in Australia</t>
  </si>
  <si>
    <t>Road and Bridge Construction in Australia</t>
  </si>
  <si>
    <t>Heavy Industry and Other Non-Building Construction in Australia</t>
  </si>
  <si>
    <t>Construction Machinery and Operator Hire in Australia</t>
  </si>
  <si>
    <t>Construction in Australia</t>
  </si>
  <si>
    <t>Smoothed Unemployment Rate (%)</t>
  </si>
  <si>
    <t>Note: Cells containing a dash (-) indicate that data are unavailable due to a break in series caused by the shift from the 2011 to the 2016 ASGS. For more information, see page 4 of the SALM publication and the 2016 ASGS changeover user guide (available from the SALM website).</t>
  </si>
  <si>
    <t>Local Government Area (LGA) (2019 ASGS)</t>
  </si>
  <si>
    <t>LGA Code (2019 ASGS)</t>
  </si>
  <si>
    <t>Albury (C)</t>
  </si>
  <si>
    <t>Armidale Regional (A)</t>
  </si>
  <si>
    <t>Ballina (A)</t>
  </si>
  <si>
    <t>Balranald (A)</t>
  </si>
  <si>
    <t>Bathurst Regional (A)</t>
  </si>
  <si>
    <t>Bayside (A)</t>
  </si>
  <si>
    <t>Bega Valley (A)</t>
  </si>
  <si>
    <t>Bellingen (A)</t>
  </si>
  <si>
    <t>Berrigan (A)</t>
  </si>
  <si>
    <t>Blacktown (C)</t>
  </si>
  <si>
    <t>Bland (A)</t>
  </si>
  <si>
    <t>Blayney (A)</t>
  </si>
  <si>
    <t>Blue Mountains (C)</t>
  </si>
  <si>
    <t>Bogan (A)</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</si>
  <si>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</si>
  <si>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</si>
  <si>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</si>
  <si>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</si>
  <si>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</si>
  <si>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</si>
  <si>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</si>
  <si>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</si>
  <si>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</si>
  <si>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</si>
  <si>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</si>
  <si>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</si>
  <si>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</si>
  <si>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</si>
  <si>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</si>
  <si>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</si>
  <si>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</si>
  <si>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</si>
  <si>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</si>
  <si>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Cootamundra-Gundagai Regional (A)</t>
  </si>
  <si>
    <t>Cowra (A)</t>
  </si>
  <si>
    <t>Cumberland (A)</t>
  </si>
  <si>
    <t>Dubbo Regional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</si>
  <si>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</si>
  <si>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</si>
  <si>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</si>
  <si>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</si>
  <si>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</si>
  <si>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</si>
  <si>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</si>
  <si>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</si>
  <si>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</si>
  <si>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</si>
  <si>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</si>
  <si>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</si>
  <si>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</si>
  <si>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</si>
  <si>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</si>
  <si>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</si>
  <si>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</si>
  <si>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</si>
  <si>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</si>
  <si>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</si>
  <si>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</si>
  <si>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</si>
  <si>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</si>
  <si>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</si>
  <si>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</si>
  <si>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</si>
  <si>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</si>
  <si>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</si>
  <si>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</si>
  <si>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</si>
  <si>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</si>
  <si>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</si>
  <si>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</si>
  <si>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</si>
  <si>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</si>
  <si>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</si>
  <si>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</si>
  <si>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</si>
  <si>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</si>
  <si>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</si>
  <si>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</si>
  <si>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</si>
  <si>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</si>
  <si>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</si>
  <si>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</si>
  <si>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</si>
  <si>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</si>
  <si>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</si>
  <si>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</si>
  <si>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</si>
  <si>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</si>
  <si>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</si>
  <si>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</si>
  <si>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</si>
  <si>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</si>
  <si>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</si>
  <si>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</si>
  <si>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</si>
  <si>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</si>
  <si>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</si>
  <si>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</si>
  <si>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</si>
  <si>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</si>
  <si>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</si>
  <si>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</si>
  <si>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</si>
  <si>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</si>
  <si>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</si>
  <si>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</si>
  <si>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</si>
  <si>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</si>
  <si>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</si>
  <si>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</si>
  <si>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</si>
  <si>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</si>
  <si>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</si>
  <si>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</si>
  <si>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</si>
  <si>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</si>
  <si>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</si>
  <si>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</si>
  <si>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</si>
  <si>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</si>
  <si>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</si>
  <si>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</si>
  <si>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Willoughby (C)</t>
  </si>
  <si>
    <t>Wingecarribee (A)</t>
  </si>
  <si>
    <t>Wollondilly (A)</t>
  </si>
  <si>
    <t>Wollongong (C)</t>
  </si>
  <si>
    <t>Woollahra (A)</t>
  </si>
  <si>
    <t>Yass Valley (A)</t>
  </si>
  <si>
    <t>Unincorporated NSW</t>
  </si>
  <si>
    <t>Snowy Monaro Regional</t>
  </si>
  <si>
    <t>Business-specific</t>
  </si>
  <si>
    <t>Constituent Councils</t>
  </si>
  <si>
    <t>Functional Economic Region</t>
  </si>
  <si>
    <t>ACT Unincorporated</t>
  </si>
  <si>
    <t>Queanbeyan-Palerang</t>
  </si>
  <si>
    <t>Albury City</t>
  </si>
  <si>
    <t>Albury City Council</t>
  </si>
  <si>
    <t>Albury-Wodonga</t>
  </si>
  <si>
    <t>Armidale Regional</t>
  </si>
  <si>
    <t>Armidale Regional Council</t>
  </si>
  <si>
    <t>Southern New England High Country</t>
  </si>
  <si>
    <t>Ballina Shire</t>
  </si>
  <si>
    <t>Ballina Shire Council</t>
  </si>
  <si>
    <t>Northern Rivers</t>
  </si>
  <si>
    <t>Balranald Shire</t>
  </si>
  <si>
    <t>Balranald Shire Council</t>
  </si>
  <si>
    <t>Western Murray</t>
  </si>
  <si>
    <t>Bathurst Regional</t>
  </si>
  <si>
    <t>Bathurst Regional Council</t>
  </si>
  <si>
    <t>Abercrombie</t>
  </si>
  <si>
    <t>Bega Valley Shire</t>
  </si>
  <si>
    <t>Bega Valley Shire Council</t>
  </si>
  <si>
    <t>Far South Coast</t>
  </si>
  <si>
    <t>Bellingen Shire</t>
  </si>
  <si>
    <t>Bellingen Shire Council</t>
  </si>
  <si>
    <t>Coffs Coast</t>
  </si>
  <si>
    <t>Berrigan Shire</t>
  </si>
  <si>
    <t>Berrigan Shire Council</t>
  </si>
  <si>
    <t>Murray</t>
  </si>
  <si>
    <t>Bland Shire</t>
  </si>
  <si>
    <t>Bland Shire Council</t>
  </si>
  <si>
    <t>South West Slopes</t>
  </si>
  <si>
    <t>Blayney Shire</t>
  </si>
  <si>
    <t>Blayney Shire Council</t>
  </si>
  <si>
    <t>Orange, Blayney and Cabonne</t>
  </si>
  <si>
    <t>Bogan Shire</t>
  </si>
  <si>
    <t>Bogan Shire Council</t>
  </si>
  <si>
    <t>Western Plains</t>
  </si>
  <si>
    <t>Bourke Shire</t>
  </si>
  <si>
    <t>Bourke Shire Council</t>
  </si>
  <si>
    <t>Brewarrina Shire</t>
  </si>
  <si>
    <t>Brewarrina Shire Council</t>
  </si>
  <si>
    <t>Broken Hill City</t>
  </si>
  <si>
    <t>Broken Hill City Council</t>
  </si>
  <si>
    <t>Far West</t>
  </si>
  <si>
    <t>Byron Shire</t>
  </si>
  <si>
    <t>Byron Shire Council</t>
  </si>
  <si>
    <t>Cabonne</t>
  </si>
  <si>
    <t>Cabonne Council</t>
  </si>
  <si>
    <t>Campaspe Shire</t>
  </si>
  <si>
    <t>Campaspe Shire Council (VIC)</t>
  </si>
  <si>
    <t>Carrathool Shire</t>
  </si>
  <si>
    <t>Carrathool Shire Council</t>
  </si>
  <si>
    <t>Western Riverina</t>
  </si>
  <si>
    <t>Central Coast</t>
  </si>
  <si>
    <t>Central Coast Council</t>
  </si>
  <si>
    <t>Central Coast and Lake Macquarie</t>
  </si>
  <si>
    <t>Central Darling Shire</t>
  </si>
  <si>
    <t>Central Darling Shire Council</t>
  </si>
  <si>
    <t>Cessnock City</t>
  </si>
  <si>
    <t>Cessnock City Council</t>
  </si>
  <si>
    <t>Hunter</t>
  </si>
  <si>
    <t>City of Lithgow</t>
  </si>
  <si>
    <t>City of Lithgow Council</t>
  </si>
  <si>
    <t>Lithgow</t>
  </si>
  <si>
    <t>Clarence Valley</t>
  </si>
  <si>
    <t>Clarence Valley Council</t>
  </si>
  <si>
    <t>Cobar Shire</t>
  </si>
  <si>
    <t>Cobar Shire Council</t>
  </si>
  <si>
    <t>Coffs Harbour City</t>
  </si>
  <si>
    <t>Coffs Harbour City Council</t>
  </si>
  <si>
    <t>Coolamon Shire</t>
  </si>
  <si>
    <t>Coolamon Shire Council</t>
  </si>
  <si>
    <t>Eastern Riverina</t>
  </si>
  <si>
    <t>Coonamble Shire</t>
  </si>
  <si>
    <t>Coonamble Shire Council</t>
  </si>
  <si>
    <t>Cootamundra-Gundagai Regional</t>
  </si>
  <si>
    <t>Cootamundra-Gundagai Regional Council</t>
  </si>
  <si>
    <t>Cowra Shire</t>
  </si>
  <si>
    <t>Cowra Shire Council</t>
  </si>
  <si>
    <t>Cowra</t>
  </si>
  <si>
    <t>Dubbo Regional</t>
  </si>
  <si>
    <t>Dubbo Regional Council</t>
  </si>
  <si>
    <t>Central Orana</t>
  </si>
  <si>
    <t>Dungog Shire</t>
  </si>
  <si>
    <t>Dungog Shire Council</t>
  </si>
  <si>
    <t>Edward River</t>
  </si>
  <si>
    <t>Edward River Council</t>
  </si>
  <si>
    <t>Eurobodalla Shire</t>
  </si>
  <si>
    <t>Eurobodalla Shire Council</t>
  </si>
  <si>
    <t>Federation</t>
  </si>
  <si>
    <t>Federation Council</t>
  </si>
  <si>
    <t>Forbes Shire</t>
  </si>
  <si>
    <t>Forbes Shire Council</t>
  </si>
  <si>
    <t>Mid-Lachlan</t>
  </si>
  <si>
    <t>Gannawarra Shire</t>
  </si>
  <si>
    <t>Gannawarra Shire Council (VIC)</t>
  </si>
  <si>
    <t>Gilgandra Shire</t>
  </si>
  <si>
    <t>Gilgandra Shire Council</t>
  </si>
  <si>
    <t>Castlereagh</t>
  </si>
  <si>
    <t>Glen Innes Severn</t>
  </si>
  <si>
    <t>Glen Innes Severn Council</t>
  </si>
  <si>
    <t>Northern New England High Country</t>
  </si>
  <si>
    <t>Gold Coast</t>
  </si>
  <si>
    <t>Gold Coast Council (QLD)</t>
  </si>
  <si>
    <t>Tweed</t>
  </si>
  <si>
    <t>Southern Tablelands</t>
  </si>
  <si>
    <t>Greater Hume Shire</t>
  </si>
  <si>
    <t>Greater Hume Shire Council</t>
  </si>
  <si>
    <t>Griffith City</t>
  </si>
  <si>
    <t>Griffith City Council</t>
  </si>
  <si>
    <t>Gunnedah Shire</t>
  </si>
  <si>
    <t>Gunnedah Shire Council</t>
  </si>
  <si>
    <t>Lower North West</t>
  </si>
  <si>
    <t>Gwydir Shire</t>
  </si>
  <si>
    <t>Gwydir Shire Council</t>
  </si>
  <si>
    <t>Upper North West</t>
  </si>
  <si>
    <t>Hay Shire</t>
  </si>
  <si>
    <t>Hay Shire Council</t>
  </si>
  <si>
    <t>Hilltops</t>
  </si>
  <si>
    <t>Hilltops Council</t>
  </si>
  <si>
    <t>Indigo Shire</t>
  </si>
  <si>
    <t>Indigo Shire Council (VIC)</t>
  </si>
  <si>
    <t>Inverell Shire</t>
  </si>
  <si>
    <t>Inverell Shire Council</t>
  </si>
  <si>
    <t>Junee Shire</t>
  </si>
  <si>
    <t>Junee Shire Council</t>
  </si>
  <si>
    <t>Kempsey Shire</t>
  </si>
  <si>
    <t>Kempsey Shire Council</t>
  </si>
  <si>
    <t>Hastings-Macleay</t>
  </si>
  <si>
    <t>Kiama Municipal</t>
  </si>
  <si>
    <t>Kiama Municipal Council</t>
  </si>
  <si>
    <t>Kiama</t>
  </si>
  <si>
    <t>Kyogle</t>
  </si>
  <si>
    <t>Kyogle Council</t>
  </si>
  <si>
    <t>Lachlan Shire</t>
  </si>
  <si>
    <t>Lachlan Shire Council</t>
  </si>
  <si>
    <t>Lake Macquarie City</t>
  </si>
  <si>
    <t>Lake Macquarie City Council</t>
  </si>
  <si>
    <t>Leeton Shire</t>
  </si>
  <si>
    <t>Leeton Shire Council</t>
  </si>
  <si>
    <t>Lismore City</t>
  </si>
  <si>
    <t>Lismore City Council</t>
  </si>
  <si>
    <t>Liverpool Plains Shire</t>
  </si>
  <si>
    <t>Liverpool Plains Shire Council</t>
  </si>
  <si>
    <t>Lockhart Shire</t>
  </si>
  <si>
    <t>Lockhart Shire Council</t>
  </si>
  <si>
    <t>Maitland City</t>
  </si>
  <si>
    <t>Maitland City Council</t>
  </si>
  <si>
    <t>Mid-Western Regional</t>
  </si>
  <si>
    <t>Mid-Western Regional Council</t>
  </si>
  <si>
    <t>Mid-Western</t>
  </si>
  <si>
    <t>Mildura Rural City</t>
  </si>
  <si>
    <t>Mildura Rural City Council (VIC)</t>
  </si>
  <si>
    <t>Moira Shire</t>
  </si>
  <si>
    <t>Moira Shire Council (VIC)</t>
  </si>
  <si>
    <t>Moree Plains Shire</t>
  </si>
  <si>
    <t>Moree Plains Shire Council</t>
  </si>
  <si>
    <t>Murray River</t>
  </si>
  <si>
    <t>Murray River Council</t>
  </si>
  <si>
    <t>Murrumbidgee</t>
  </si>
  <si>
    <t>Murrumbidgee Council</t>
  </si>
  <si>
    <t>Muswellbrook Shire</t>
  </si>
  <si>
    <t>Muswellbrook Shire Council</t>
  </si>
  <si>
    <t>Nambucca Shire</t>
  </si>
  <si>
    <t>Nambucca Shire Council</t>
  </si>
  <si>
    <t>Nambucca</t>
  </si>
  <si>
    <t>Narrabri Shire</t>
  </si>
  <si>
    <t>Narrabri Shire Council</t>
  </si>
  <si>
    <t>Narrandera Shire</t>
  </si>
  <si>
    <t>Narrandera Shire Council</t>
  </si>
  <si>
    <t>Narromine Shire</t>
  </si>
  <si>
    <t>Narromine Shire Council</t>
  </si>
  <si>
    <t>Oberon</t>
  </si>
  <si>
    <t>Oberon Council</t>
  </si>
  <si>
    <t>Orange City</t>
  </si>
  <si>
    <t>Orange City Council</t>
  </si>
  <si>
    <t>Parkes Shire</t>
  </si>
  <si>
    <t>Parkes Shire Council</t>
  </si>
  <si>
    <t>Port Macquarie – Hastings</t>
  </si>
  <si>
    <t>Port Macquarie – Hastings Council</t>
  </si>
  <si>
    <t>Port Stephens</t>
  </si>
  <si>
    <t>Port Stephens Council</t>
  </si>
  <si>
    <t>Queanbeyan-Palerang Regional</t>
  </si>
  <si>
    <t>Queanbeyan-Palerang Regional Council</t>
  </si>
  <si>
    <t>Richmond Valley</t>
  </si>
  <si>
    <t>Richmond Valley Council</t>
  </si>
  <si>
    <t>Shellharbour City</t>
  </si>
  <si>
    <t>Shellharbour City Council</t>
  </si>
  <si>
    <t>Shellharbour</t>
  </si>
  <si>
    <t>Shoalhaven City</t>
  </si>
  <si>
    <t>Shoalhaven City Council</t>
  </si>
  <si>
    <t>Shoalhaven</t>
  </si>
  <si>
    <t>Singleton</t>
  </si>
  <si>
    <t>Singleton Council</t>
  </si>
  <si>
    <t>Snowy Monaro Regional Council</t>
  </si>
  <si>
    <t>Snowy Monaro</t>
  </si>
  <si>
    <t>Snowy Valleys</t>
  </si>
  <si>
    <t>Snowy Valleys Council</t>
  </si>
  <si>
    <t>Southern Downs Regional</t>
  </si>
  <si>
    <t>Southern Downs Regional Council (QLD)</t>
  </si>
  <si>
    <t>Swan Hill Rural City</t>
  </si>
  <si>
    <t>Swan Hill Rural City Council (VIC)</t>
  </si>
  <si>
    <t>Tamworth Regional</t>
  </si>
  <si>
    <t>Tamworth Regional Council</t>
  </si>
  <si>
    <t>Temora Shire</t>
  </si>
  <si>
    <t>Temora Shire Council</t>
  </si>
  <si>
    <t>Tenterfield Shire</t>
  </si>
  <si>
    <t>Tenterfield Shire Council</t>
  </si>
  <si>
    <t>Tweed Shire</t>
  </si>
  <si>
    <t>Tweed Shire Council</t>
  </si>
  <si>
    <t>Unincorporated Far West NSW</t>
  </si>
  <si>
    <t>Upper Hunter Shire</t>
  </si>
  <si>
    <t>Upper Hunter Shire Council</t>
  </si>
  <si>
    <t>Upper Lachlan</t>
  </si>
  <si>
    <t>Uralla Shire</t>
  </si>
  <si>
    <t>Uralla Shire Council</t>
  </si>
  <si>
    <t>Wagga Wagga City</t>
  </si>
  <si>
    <t>Wagga Wagga City Council</t>
  </si>
  <si>
    <t>Walcha</t>
  </si>
  <si>
    <t>Walcha Council</t>
  </si>
  <si>
    <t>Walgett Shire</t>
  </si>
  <si>
    <t>Walgett Shire Council</t>
  </si>
  <si>
    <t>Warren Shire</t>
  </si>
  <si>
    <t>Warren Shire Council</t>
  </si>
  <si>
    <t>Warrumbungle Shire</t>
  </si>
  <si>
    <t>Warrumbungle Shire Council</t>
  </si>
  <si>
    <t>Weddin Shire</t>
  </si>
  <si>
    <t>Weddin Shire Council</t>
  </si>
  <si>
    <t>Wentworth Shire</t>
  </si>
  <si>
    <t>Wentworth Shire Council</t>
  </si>
  <si>
    <t>Wingecarribee Shire</t>
  </si>
  <si>
    <t>Wingecarribee Shire Council</t>
  </si>
  <si>
    <t>Wingecarribee</t>
  </si>
  <si>
    <t>Wodonga</t>
  </si>
  <si>
    <t>Wodonga Council (VIC)</t>
  </si>
  <si>
    <t>Yass Valley</t>
  </si>
  <si>
    <t>Industry-wide</t>
  </si>
  <si>
    <t>months</t>
  </si>
  <si>
    <t>units</t>
  </si>
  <si>
    <t>days</t>
  </si>
  <si>
    <t>weeks</t>
  </si>
  <si>
    <t>years</t>
  </si>
  <si>
    <t>Project operations</t>
  </si>
  <si>
    <t>Project employment</t>
  </si>
  <si>
    <t>Project wages/salaries</t>
  </si>
  <si>
    <t>Project revenues</t>
  </si>
  <si>
    <t>Project expenses</t>
  </si>
  <si>
    <t>(Optional)</t>
  </si>
  <si>
    <t>Bogan</t>
  </si>
  <si>
    <t>Max</t>
  </si>
  <si>
    <t>.</t>
  </si>
  <si>
    <t>Albury</t>
  </si>
  <si>
    <t>Gilgandra</t>
  </si>
  <si>
    <t>Position in list</t>
  </si>
  <si>
    <t>Coolamon</t>
  </si>
  <si>
    <t>Gwydir</t>
  </si>
  <si>
    <t>Carrathool</t>
  </si>
  <si>
    <t>Balranald</t>
  </si>
  <si>
    <t>Broken Hill</t>
  </si>
  <si>
    <t>Ballina</t>
  </si>
  <si>
    <t>Bega Valley</t>
  </si>
  <si>
    <t>Bellingen</t>
  </si>
  <si>
    <t>Berrigan</t>
  </si>
  <si>
    <t>Bland</t>
  </si>
  <si>
    <t>Blayney</t>
  </si>
  <si>
    <t>Bourke</t>
  </si>
  <si>
    <t>Brewarrina</t>
  </si>
  <si>
    <t>Byron</t>
  </si>
  <si>
    <t>Campaspe</t>
  </si>
  <si>
    <t>Central Darling</t>
  </si>
  <si>
    <t>Cessnock</t>
  </si>
  <si>
    <t>Cobar</t>
  </si>
  <si>
    <t>Coffs Harbour</t>
  </si>
  <si>
    <t>Coonamble</t>
  </si>
  <si>
    <t>Dungog</t>
  </si>
  <si>
    <t>Eurobodalla</t>
  </si>
  <si>
    <t>Forbes</t>
  </si>
  <si>
    <t>Gannawarra</t>
  </si>
  <si>
    <t>Greater Hume</t>
  </si>
  <si>
    <t>Griffith</t>
  </si>
  <si>
    <t>Gunnedah</t>
  </si>
  <si>
    <t>Hay</t>
  </si>
  <si>
    <t>Indigo</t>
  </si>
  <si>
    <t>Inverell</t>
  </si>
  <si>
    <t>Junee</t>
  </si>
  <si>
    <t>Kempsey</t>
  </si>
  <si>
    <t>Lachlan</t>
  </si>
  <si>
    <t>Lake Macquarie</t>
  </si>
  <si>
    <t>Leeton</t>
  </si>
  <si>
    <t>Lismore</t>
  </si>
  <si>
    <t>Liverpool Plains</t>
  </si>
  <si>
    <t>Lockhart</t>
  </si>
  <si>
    <t>Maitland</t>
  </si>
  <si>
    <t>Mildura Rural</t>
  </si>
  <si>
    <t>Moira</t>
  </si>
  <si>
    <t>Moree Plains</t>
  </si>
  <si>
    <t>Muswellbrook</t>
  </si>
  <si>
    <t>Narrabri</t>
  </si>
  <si>
    <t>Narrandera</t>
  </si>
  <si>
    <t>Narromine</t>
  </si>
  <si>
    <t>Orange</t>
  </si>
  <si>
    <t>Parkes</t>
  </si>
  <si>
    <t>Swan Hill Rural</t>
  </si>
  <si>
    <t>Temora</t>
  </si>
  <si>
    <t>Tenterfield</t>
  </si>
  <si>
    <t>Uralla</t>
  </si>
  <si>
    <t>Wagga Wagga</t>
  </si>
  <si>
    <t>Walgett</t>
  </si>
  <si>
    <t>Warren</t>
  </si>
  <si>
    <t>Warrumbungle</t>
  </si>
  <si>
    <t>Weddin</t>
  </si>
  <si>
    <t>Wentworth</t>
  </si>
  <si>
    <t>Amount
or value ($'000)</t>
  </si>
  <si>
    <t>Equipment manufactured locally*</t>
  </si>
  <si>
    <t>Locally*</t>
  </si>
  <si>
    <t>Sales revenue from locally*-based customers</t>
  </si>
  <si>
    <t>Functional economic region (FER)</t>
  </si>
  <si>
    <t>State (NSW)</t>
  </si>
  <si>
    <t>year</t>
  </si>
  <si>
    <t>day</t>
  </si>
  <si>
    <t>week</t>
  </si>
  <si>
    <t>month</t>
  </si>
  <si>
    <t>sq m</t>
  </si>
  <si>
    <t>sq km</t>
  </si>
  <si>
    <t>hectare</t>
  </si>
  <si>
    <t>acre</t>
  </si>
  <si>
    <t>Private person or business</t>
  </si>
  <si>
    <t>Click for more information on capital expenditure</t>
  </si>
  <si>
    <t>Click for more information on equipment</t>
  </si>
  <si>
    <t>Mid-Coast</t>
  </si>
  <si>
    <t>Expense 5</t>
  </si>
  <si>
    <t>Expense 6</t>
  </si>
  <si>
    <t>Expense 7</t>
  </si>
  <si>
    <t>Expense 8</t>
  </si>
  <si>
    <t>Expense 9</t>
  </si>
  <si>
    <t>Expense 10</t>
  </si>
  <si>
    <t>Goulburn Mulwaree</t>
  </si>
  <si>
    <t>Mid-Coast Council</t>
  </si>
  <si>
    <t>Port Macquarie-Hastings</t>
  </si>
  <si>
    <t>Port Macquarie-Hastings Council</t>
  </si>
  <si>
    <t>Check in REDS</t>
  </si>
  <si>
    <t>Upper Lachlan Shire</t>
  </si>
  <si>
    <t>Basic salaries and wages</t>
  </si>
  <si>
    <t>Superannuation</t>
  </si>
  <si>
    <t>Sales revenue from non-local* (Australian) interstate customers</t>
  </si>
  <si>
    <t>Sales revenue from non-local* NSW customers</t>
  </si>
  <si>
    <t>Expense 1 (e.g. maintenance)</t>
  </si>
  <si>
    <t>Expense 2 (e.g. rent)</t>
  </si>
  <si>
    <t>Expense 3 (raw materials)</t>
  </si>
  <si>
    <t>Expense 4 (e.g. licenses and royalties)</t>
  </si>
  <si>
    <t>Total average full-time equivalent employment</t>
  </si>
  <si>
    <t>sourced (%)</t>
  </si>
  <si>
    <t>Non-local*</t>
  </si>
  <si>
    <t>NSW-sourced</t>
  </si>
  <si>
    <t>International</t>
  </si>
  <si>
    <t>-sourced (%)</t>
  </si>
  <si>
    <t>Equipment manufactured in NSW</t>
  </si>
  <si>
    <t>Equipment manufactured interstate or internationally</t>
  </si>
  <si>
    <t>Operating expenses</t>
  </si>
  <si>
    <t>Please list major operating cost items for the business (other than your business's wages and capital expenditure).</t>
  </si>
  <si>
    <t>All other expenses</t>
  </si>
  <si>
    <t>Total expenses</t>
  </si>
  <si>
    <t xml:space="preserve">%    </t>
  </si>
  <si>
    <t>Interstate</t>
  </si>
  <si>
    <t>Proponent local* ownership (%):</t>
  </si>
  <si>
    <t>Proponent NSW (but non-local*) ownership (%):</t>
  </si>
  <si>
    <t>Proponent interstate and international ownership (%):</t>
  </si>
  <si>
    <t>To identify your functional economic region (FER), please enter your local council name:</t>
  </si>
  <si>
    <t>My local council is:</t>
  </si>
  <si>
    <t>Your functional economic region (FER) is:</t>
  </si>
  <si>
    <t/>
  </si>
  <si>
    <t>Councils in FER</t>
  </si>
  <si>
    <t>NSW councils in FER</t>
  </si>
  <si>
    <t>Number of NSW councils in FER:</t>
  </si>
  <si>
    <t>NSW councils in your functional economic region (FER) are:</t>
  </si>
  <si>
    <t>Local government areas excluding Sydney CBD</t>
  </si>
  <si>
    <t>Excluding Victorian local government areas</t>
  </si>
  <si>
    <t>NSW Government education or training provider</t>
  </si>
  <si>
    <t>Commonwealth education or training provider</t>
  </si>
  <si>
    <t>Private education provider</t>
  </si>
  <si>
    <t>Other Commonwealth government body</t>
  </si>
  <si>
    <t>Other NSW Government body</t>
  </si>
  <si>
    <t>Other</t>
  </si>
  <si>
    <t>Bushfire Industry Recovery Package</t>
  </si>
  <si>
    <t>NSW Government</t>
  </si>
  <si>
    <t>Please ensure that all financial information is</t>
  </si>
  <si>
    <t>exclusive of Goods and Services Tax (GST)</t>
  </si>
  <si>
    <t>exclusive of Goods and Services Tax (GST).</t>
  </si>
  <si>
    <t>Financial year</t>
  </si>
  <si>
    <t>January</t>
  </si>
  <si>
    <t>February</t>
  </si>
  <si>
    <t>March</t>
  </si>
  <si>
    <t>April</t>
  </si>
  <si>
    <t>May</t>
  </si>
  <si>
    <t>June</t>
  </si>
  <si>
    <t>July</t>
  </si>
  <si>
    <t>August</t>
  </si>
  <si>
    <t>September</t>
  </si>
  <si>
    <t>October</t>
  </si>
  <si>
    <t>November</t>
  </si>
  <si>
    <t>December</t>
  </si>
  <si>
    <t>Financial year end (day/month):</t>
  </si>
  <si>
    <t>Buildings</t>
  </si>
  <si>
    <t>Employees</t>
  </si>
  <si>
    <t>created or retained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</si>
</sst>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A&quot;0"/>
    <numFmt numFmtId="165" formatCode="&quot;B&quot;0"/>
    <numFmt numFmtId="166" formatCode="0.0%;[Red]\-0.0%;\-_;"/>
    <numFmt numFmtId="167" formatCode="&quot;C&quot;0"/>
    <numFmt numFmtId="168" formatCode="&quot;Year &quot;0"/>
    <numFmt numFmtId="169" formatCode="#,##0_-;\(#,##0\);\-_;"/>
    <numFmt numFmtId="170" formatCode="#,##0.0_-;\(#,##0.0\);\-_;"/>
    <numFmt numFmtId="171" formatCode="&quot;M&quot;0"/>
    <numFmt numFmtId="172" formatCode="#,##0.0"/>
    <numFmt numFmtId="173" formatCode="&quot;E&quot;0"/>
  </numFmts>
  <fonts count="28" x14ac:knownFonts="1">
    <font>
      <sz val="11"/>
      <color theme="1"/>
      <name val="Calibri"/>
      <family val="2"/>
      <scheme val="minor"/>
    </font>
    <font>
      <b/>
      <sz val="11"/>
      <color theme="1"/>
      <name val="Calibri"/>
      <family val="2"/>
      <scheme val="minor"/>
    </font>
    <font>
      <sz val="11"/>
      <color theme="0" tint="-0.499984740745262"/>
      <name val="Calibri"/>
      <family val="2"/>
      <scheme val="minor"/>
    </font>
    <font>
      <sz val="11"/>
      <color theme="0"/>
      <name val="Calibri"/>
      <family val="2"/>
      <scheme val="minor"/>
    </font>
    <font>
      <sz val="9"/>
      <color theme="1"/>
      <name val="Calibri"/>
      <family val="2"/>
      <scheme val="minor"/>
    </font>
    <font>
      <sz val="10"/>
      <color theme="0" tint="-0.14999847407452621"/>
      <name val="Calibri"/>
      <family val="2"/>
      <scheme val="minor"/>
    </font>
    <font>
      <i/>
      <sz val="11"/>
      <color theme="1"/>
      <name val="Calibri"/>
      <family val="2"/>
      <scheme val="minor"/>
    </font>
    <font>
      <i/>
      <sz val="10"/>
      <color theme="1"/>
      <name val="Calibri"/>
      <family val="2"/>
      <scheme val="minor"/>
    </font>
    <font>
      <sz val="16"/>
      <color theme="0"/>
      <name val="Calibri"/>
      <family val="2"/>
      <scheme val="minor"/>
    </font>
    <font>
      <sz val="1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sz val="8"/>
      <color theme="0" tint="-0.14999847407452621"/>
      <name val="Calibri"/>
      <family val="2"/>
      <scheme val="minor"/>
    </font>
    <font>
      <sz val="11"/>
      <color theme="1"/>
      <name val="Calibri"/>
      <family val="2"/>
      <scheme val="minor"/>
    </font>
    <font>
      <sz val="11"/>
      <color theme="0" tint="-0.249977111117893"/>
      <name val="Calibri"/>
      <family val="2"/>
      <scheme val="minor"/>
    </font>
    <font>
      <sz val="9"/>
      <color rgb="FF0070C0"/>
      <name val="Calibri"/>
      <family val="2"/>
      <scheme val="minor"/>
    </font>
    <font>
      <b/>
      <sz val="11"/>
      <color rgb="FF0070C0"/>
      <name val="Calibri"/>
      <family val="2"/>
      <scheme val="minor"/>
    </font>
    <font>
      <sz val="8"/>
      <name val="Calibri"/>
      <family val="2"/>
      <scheme val="minor"/>
    </font>
    <font>
      <sz val="9"/>
      <color theme="0" tint="-0.14999847407452621"/>
      <name val="Calibri"/>
      <family val="2"/>
      <scheme val="minor"/>
    </font>
    <font>
      <sz val="11"/>
      <color theme="0" tint="-0.14999847407452621"/>
      <name val="Calibri"/>
      <family val="2"/>
      <scheme val="minor"/>
    </font>
    <font>
      <b/>
      <sz val="11"/>
      <color theme="4"/>
      <name val="Calibri"/>
      <family val="2"/>
      <scheme val="minor"/>
    </font>
    <font>
      <b/>
      <sz val="16"/>
      <color theme="1"/>
      <name val="Calibri"/>
      <family val="2"/>
      <scheme val="minor"/>
    </font>
    <font>
      <b/>
      <sz val="11"/>
      <color rgb="FFC00000"/>
      <name val="Calibri"/>
      <family val="2"/>
      <scheme val="minor"/>
    </font>
    <font>
      <sz val="11"/>
      <color rgb="FFC00000"/>
      <name val="Calibri"/>
      <family val="2"/>
      <scheme val="minor"/>
    </font>
    <font>
      <sz val="9"/>
      <color theme="0" tint="-0.249977111117893"/>
      <name val="Calibri"/>
      <family val="2"/>
      <scheme val="minor"/>
    </font>
    <font>
      <i/>
      <sz val="11"/>
      <color theme="0" tint="-0.499984740745262"/>
      <name val="Calibri"/>
      <family val="2"/>
      <scheme val="minor"/>
    </font>
  </fonts>
  <fills count="2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BEBEB"/>
        <bgColor indexed="64"/>
      </patternFill>
    </fill>
    <fill>
      <patternFill patternType="solid">
        <fgColor theme="1"/>
        <bgColor indexed="64"/>
      </patternFill>
    </fill>
    <fill>
      <patternFill patternType="solid">
        <fgColor rgb="FFFFFF99"/>
        <bgColor indexed="64"/>
      </patternFill>
    </fill>
    <fill>
      <patternFill patternType="solid">
        <fgColor rgb="FF00B050"/>
        <bgColor indexed="64"/>
      </patternFill>
    </fill>
    <fill>
      <patternFill patternType="solid">
        <fgColor rgb="FF05B955"/>
        <bgColor indexed="64"/>
      </patternFill>
    </fill>
    <fill>
      <patternFill patternType="solid">
        <fgColor theme="9" tint="0.59999389629810485"/>
        <bgColor indexed="64"/>
      </patternFill>
    </fill>
    <fill>
      <patternFill patternType="solid">
        <fgColor rgb="FFF0F0F0"/>
        <bgColor indexed="64"/>
      </patternFill>
    </fill>
    <fill>
      <patternFill patternType="solid">
        <fgColor theme="4" tint="0.79998168889431442"/>
        <bgColor indexed="64"/>
      </patternFill>
    </fill>
    <fill>
      <patternFill patternType="solid">
        <fgColor rgb="FF0070C0"/>
        <bgColor indexed="64"/>
      </patternFill>
    </fill>
    <fill>
      <patternFill patternType="solid">
        <fgColor theme="4" tint="0.59999389629810485"/>
        <bgColor indexed="64"/>
      </patternFill>
    </fill>
    <fill>
      <patternFill patternType="solid">
        <fgColor rgb="FFE1CCF0"/>
        <bgColor indexed="64"/>
      </patternFill>
    </fill>
    <fill>
      <patternFill patternType="solid">
        <fgColor rgb="FF7030A0"/>
        <bgColor indexed="64"/>
      </patternFill>
    </fill>
    <fill>
      <patternFill patternType="solid">
        <fgColor theme="4" tint="0.39997558519241921"/>
        <bgColor indexed="64"/>
      </patternFill>
    </fill>
    <fill>
      <patternFill patternType="solid">
        <fgColor rgb="FFE5E6E7"/>
        <bgColor indexed="64"/>
      </patternFill>
    </fill>
    <fill>
      <patternFill patternType="solid">
        <fgColor rgb="FFCAE5FF"/>
        <bgColor indexed="64"/>
      </patternFill>
    </fill>
    <fill>
      <patternFill patternType="solid">
        <fgColor rgb="FFFAE6FA"/>
        <bgColor indexed="64"/>
      </patternFill>
    </fill>
    <fill>
      <patternFill patternType="solid">
        <fgColor rgb="FFF0DCF0"/>
        <bgColor indexed="64"/>
      </patternFill>
    </fill>
    <fill>
      <patternFill patternType="solid">
        <fgColor rgb="FFF5F5F5"/>
        <bgColor indexed="64"/>
      </patternFill>
    </fill>
    <fill>
      <patternFill patternType="solid">
        <fgColor rgb="FFE4D2F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FFAF63"/>
        <bgColor indexed="64"/>
      </patternFill>
    </fill>
  </fills>
  <borders count="11">
    <border>
      <left/>
      <right/>
      <top/>
      <bottom/>
      <diagonal/>
    </border>
    <border>
      <left/>
      <right/>
      <top style="thin">
        <color rgb="FFBDD7EE"/>
      </top>
      <bottom/>
      <diagonal/>
    </border>
    <border>
      <left/>
      <right/>
      <top style="thin">
        <color rgb="FFBDD7EE"/>
      </top>
      <bottom style="thin">
        <color rgb="FFBDD7EE"/>
      </bottom>
      <diagonal/>
    </border>
    <border>
      <left/>
      <right/>
      <top style="thin">
        <color rgb="FFF2F2F2"/>
      </top>
      <bottom style="thin">
        <color rgb="FFFFFFFF"/>
      </bottom>
      <diagonal/>
    </border>
    <border>
      <left/>
      <right/>
      <top style="thin">
        <color rgb="FFFFFFFF"/>
      </top>
      <bottom style="thin">
        <color rgb="FFFFFFFF"/>
      </bottom>
      <diagonal/>
    </border>
    <border>
      <left/>
      <right/>
      <top/>
      <bottom style="thin">
        <color rgb="FFBDD7EE"/>
      </bottom>
      <diagonal/>
    </border>
    <border>
      <left/>
      <right/>
      <top style="thin">
        <color rgb="FFDDEBF7"/>
      </top>
      <bottom style="thin">
        <color rgb="FFDDEBF7"/>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rgb="FFDDEBF7"/>
      </top>
      <bottom/>
      <diagonal/>
    </border>
  </borders>
  <cellStyleXfs count="3">
    <xf numFmtId="0" fontId="0" fillId="0" borderId="0"/>
    <xf numFmtId="0" fontId="15" fillId="0" borderId="0"/>
    <xf numFmtId="0" fontId="15" fillId="0" borderId="0"/>
  </cellStyleXfs>
  <cellXfs count="162">
    <xf numFmtId="0" fontId="0" fillId="0" borderId="0" xfId="0"/>
    <xf numFmtId="164" fontId="0" fillId="0" borderId="0" xfId="0" applyNumberFormat="1" applyAlignment="1">
      <alignment horizontal="center"/>
    </xf>
    <xf numFmtId="0" fontId="1" fillId="0" borderId="0" xfId="0" applyFont="1"/>
    <xf numFmtId="165" fontId="0" fillId="6" borderId="3" xfId="0" applyNumberFormat="1" applyFill="1" applyBorder="1" applyAlignment="1">
      <alignment horizontal="center"/>
    </xf>
    <xf numFmtId="0" fontId="0" fillId="0" borderId="0" xfId="0" applyAlignment="1">
      <alignment horizontal="left" vertical="center"/>
    </xf>
    <xf numFmtId="0" fontId="0" fillId="2" borderId="0" xfId="0" applyFill="1" applyAlignment="1">
      <alignment horizontal="left" vertical="center"/>
    </xf>
    <xf numFmtId="0" fontId="0" fillId="2" borderId="3" xfId="0" applyFill="1" applyBorder="1"/>
    <xf numFmtId="0" fontId="0" fillId="2" borderId="4" xfId="0" applyFill="1" applyBorder="1"/>
    <xf numFmtId="169" fontId="1" fillId="0" borderId="0" xfId="0" applyNumberFormat="1" applyFont="1"/>
    <xf numFmtId="0" fontId="0" fillId="3" borderId="4" xfId="0" applyFill="1" applyBorder="1"/>
    <xf numFmtId="0" fontId="3" fillId="14" borderId="4" xfId="0" applyFont="1" applyFill="1" applyBorder="1"/>
    <xf numFmtId="0" fontId="0" fillId="13" borderId="4" xfId="0" applyFill="1" applyBorder="1"/>
    <xf numFmtId="0" fontId="0" fillId="10" borderId="0" xfId="0" applyFill="1" applyProtection="1"/>
    <xf numFmtId="0" fontId="0" fillId="0" borderId="0" xfId="0" applyProtection="1"/>
    <xf numFmtId="0" fontId="3" fillId="9" borderId="0" xfId="0" applyFont="1" applyFill="1" applyProtection="1"/>
    <xf numFmtId="0" fontId="8" fillId="9" borderId="0" xfId="0" applyFont="1" applyFill="1" applyAlignment="1" applyProtection="1">
      <alignment horizontal="center"/>
    </xf>
    <xf numFmtId="0" fontId="8" fillId="9" borderId="0" xfId="0" applyFont="1" applyFill="1" applyProtection="1"/>
    <xf numFmtId="164" fontId="2" fillId="6" borderId="3" xfId="0" applyNumberFormat="1" applyFont="1" applyFill="1" applyBorder="1" applyAlignment="1" applyProtection="1">
      <alignment horizontal="center"/>
    </xf>
    <xf numFmtId="0" fontId="0" fillId="4" borderId="2" xfId="0" applyFill="1" applyBorder="1" applyProtection="1">
      <protection locked="0"/>
    </xf>
    <xf numFmtId="0" fontId="0" fillId="4" borderId="1" xfId="0" applyFill="1" applyBorder="1" applyProtection="1">
      <protection locked="0"/>
    </xf>
    <xf numFmtId="0" fontId="5" fillId="5" borderId="2" xfId="0" applyFont="1" applyFill="1" applyBorder="1" applyProtection="1"/>
    <xf numFmtId="169" fontId="0" fillId="4" borderId="2" xfId="0" applyNumberFormat="1" applyFill="1" applyBorder="1" applyAlignment="1" applyProtection="1">
      <alignment horizontal="right" vertical="center"/>
      <protection locked="0"/>
    </xf>
    <xf numFmtId="169" fontId="0" fillId="0" borderId="0" xfId="0" applyNumberFormat="1" applyAlignment="1" applyProtection="1">
      <alignment horizontal="right" vertical="center"/>
    </xf>
    <xf numFmtId="0" fontId="12" fillId="4" borderId="2" xfId="0" applyFont="1" applyFill="1" applyBorder="1" applyProtection="1">
      <protection locked="0"/>
    </xf>
    <xf numFmtId="169" fontId="12" fillId="4" borderId="2" xfId="0" applyNumberFormat="1" applyFont="1" applyFill="1" applyBorder="1" applyAlignment="1" applyProtection="1">
      <alignment horizontal="right"/>
      <protection locked="0"/>
    </xf>
    <xf numFmtId="0" fontId="12" fillId="4" borderId="2" xfId="0" applyFont="1" applyFill="1" applyBorder="1" applyAlignment="1" applyProtection="1">
      <protection locked="0"/>
    </xf>
    <xf numFmtId="0" fontId="12" fillId="4" borderId="2" xfId="0" applyFont="1" applyFill="1" applyBorder="1" applyAlignment="1" applyProtection="1">
      <alignment vertical="top"/>
      <protection locked="0"/>
    </xf>
    <xf numFmtId="0" fontId="5" fillId="12" borderId="0" xfId="0" quotePrefix="1" applyFont="1" applyFill="1" applyBorder="1" applyAlignment="1" applyProtection="1">
      <alignment horizontal="left"/>
    </xf>
    <xf numFmtId="0" fontId="7" fillId="2" borderId="0" xfId="0" applyFont="1" applyFill="1" applyProtection="1"/>
    <xf numFmtId="0" fontId="0" fillId="2" borderId="0" xfId="0" applyFill="1" applyProtection="1"/>
    <xf numFmtId="168" fontId="1" fillId="11" borderId="0" xfId="0" applyNumberFormat="1" applyFont="1" applyFill="1" applyAlignment="1" applyProtection="1">
      <alignment horizontal="right"/>
    </xf>
    <xf numFmtId="0" fontId="0" fillId="11" borderId="0" xfId="0" applyFill="1" applyProtection="1"/>
    <xf numFmtId="0" fontId="1" fillId="11" borderId="0" xfId="0" applyFont="1" applyFill="1" applyProtection="1"/>
    <xf numFmtId="0" fontId="1" fillId="11" borderId="0" xfId="0" applyFont="1" applyFill="1" applyAlignment="1" applyProtection="1">
      <alignment horizontal="right"/>
    </xf>
    <xf numFmtId="0" fontId="0" fillId="4" borderId="6" xfId="0" applyFill="1" applyBorder="1" applyProtection="1">
      <protection locked="0"/>
    </xf>
    <xf numFmtId="0" fontId="10" fillId="2" borderId="0" xfId="0" applyFont="1" applyFill="1" applyAlignment="1" applyProtection="1">
      <alignment vertical="top"/>
    </xf>
    <xf numFmtId="0" fontId="11" fillId="2" borderId="0" xfId="0" applyFont="1" applyFill="1" applyAlignment="1" applyProtection="1">
      <alignment horizontal="center"/>
    </xf>
    <xf numFmtId="170" fontId="0" fillId="4" borderId="2" xfId="0" applyNumberFormat="1" applyFill="1" applyBorder="1" applyAlignment="1" applyProtection="1">
      <alignment horizontal="right" vertical="center"/>
      <protection locked="0"/>
    </xf>
    <xf numFmtId="170" fontId="0" fillId="4" borderId="1" xfId="0" applyNumberFormat="1" applyFill="1" applyBorder="1" applyAlignment="1" applyProtection="1">
      <alignment horizontal="right" vertical="center"/>
      <protection locked="0"/>
    </xf>
    <xf numFmtId="0" fontId="0" fillId="2" borderId="5" xfId="0" applyFill="1" applyBorder="1" applyProtection="1"/>
    <xf numFmtId="0" fontId="0" fillId="2" borderId="0" xfId="0" applyFill="1" applyBorder="1" applyProtection="1"/>
    <xf numFmtId="0" fontId="12" fillId="4" borderId="2" xfId="0" applyFont="1" applyFill="1" applyBorder="1" applyProtection="1"/>
    <xf numFmtId="0" fontId="14" fillId="5" borderId="2" xfId="0" applyFont="1" applyFill="1" applyBorder="1" applyProtection="1"/>
    <xf numFmtId="0" fontId="0" fillId="4" borderId="6" xfId="0" applyFill="1" applyBorder="1" applyProtection="1"/>
    <xf numFmtId="171" fontId="0" fillId="13" borderId="4" xfId="0" applyNumberFormat="1" applyFill="1" applyBorder="1" applyAlignment="1" applyProtection="1">
      <alignment horizontal="center"/>
    </xf>
    <xf numFmtId="0" fontId="1" fillId="0" borderId="0" xfId="1" applyFont="1"/>
    <xf numFmtId="0" fontId="15" fillId="0" borderId="0" xfId="1"/>
    <xf numFmtId="0" fontId="1" fillId="0" borderId="7" xfId="1" applyFont="1" applyBorder="1" applyAlignment="1">
      <alignment horizontal="right"/>
    </xf>
    <xf numFmtId="17" fontId="1" fillId="0" borderId="0" xfId="1" applyNumberFormat="1" applyFont="1"/>
    <xf numFmtId="0" fontId="15" fillId="0" borderId="8" xfId="1" applyBorder="1"/>
    <xf numFmtId="0" fontId="15" fillId="0" borderId="9" xfId="1" applyBorder="1" applyAlignment="1">
      <alignment horizontal="right"/>
    </xf>
    <xf numFmtId="172" fontId="15" fillId="0" borderId="0" xfId="1" applyNumberFormat="1"/>
    <xf numFmtId="0" fontId="15" fillId="0" borderId="7" xfId="1" applyBorder="1" applyAlignment="1">
      <alignment horizontal="right"/>
    </xf>
    <xf numFmtId="0" fontId="15" fillId="16" borderId="3" xfId="1" applyFill="1" applyBorder="1"/>
    <xf numFmtId="0" fontId="0" fillId="13" borderId="0" xfId="0" applyFill="1"/>
    <xf numFmtId="0" fontId="0" fillId="9" borderId="0" xfId="0" applyFill="1"/>
    <xf numFmtId="0" fontId="0" fillId="7" borderId="0" xfId="0" applyFill="1"/>
    <xf numFmtId="0" fontId="0" fillId="15" borderId="0" xfId="0" applyFill="1"/>
    <xf numFmtId="0" fontId="0" fillId="0" borderId="0" xfId="0" applyBorder="1"/>
    <xf numFmtId="0" fontId="9" fillId="3" borderId="2" xfId="0" applyFont="1" applyFill="1" applyBorder="1" applyProtection="1"/>
    <xf numFmtId="0" fontId="16" fillId="2" borderId="0" xfId="0" applyFont="1" applyFill="1" applyProtection="1"/>
    <xf numFmtId="173" fontId="0" fillId="6" borderId="4" xfId="0" applyNumberFormat="1" applyFill="1" applyBorder="1" applyAlignment="1" applyProtection="1">
      <alignment horizontal="center"/>
    </xf>
    <xf numFmtId="0" fontId="0" fillId="13" borderId="0" xfId="0" applyFill="1" applyProtection="1"/>
    <xf numFmtId="0" fontId="0" fillId="13" borderId="0" xfId="0" applyFill="1" applyProtection="1">
      <protection locked="0" hidden="1"/>
    </xf>
    <xf numFmtId="0" fontId="17" fillId="5" borderId="3" xfId="0" applyFont="1" applyFill="1" applyBorder="1" applyProtection="1"/>
    <xf numFmtId="0" fontId="5" fillId="5" borderId="6" xfId="0" applyFont="1" applyFill="1" applyBorder="1" applyAlignment="1" applyProtection="1">
      <alignment horizontal="right"/>
    </xf>
    <xf numFmtId="0" fontId="3" fillId="18" borderId="0" xfId="0" applyFont="1" applyFill="1"/>
    <xf numFmtId="0" fontId="0" fillId="20" borderId="3" xfId="0" applyFill="1" applyBorder="1" applyAlignment="1">
      <alignment horizontal="center"/>
    </xf>
    <xf numFmtId="0" fontId="0" fillId="20" borderId="4" xfId="0" applyFill="1" applyBorder="1" applyAlignment="1">
      <alignment horizontal="center"/>
    </xf>
    <xf numFmtId="0" fontId="0" fillId="21" borderId="0" xfId="0" applyFill="1"/>
    <xf numFmtId="0" fontId="0" fillId="21" borderId="2" xfId="0" applyFill="1" applyBorder="1"/>
    <xf numFmtId="0" fontId="0" fillId="19" borderId="2" xfId="0" applyFill="1" applyBorder="1"/>
    <xf numFmtId="0" fontId="10" fillId="22" borderId="0" xfId="0" applyFont="1" applyFill="1"/>
    <xf numFmtId="0" fontId="0" fillId="22" borderId="0" xfId="0" applyFill="1"/>
    <xf numFmtId="169" fontId="13" fillId="4" borderId="2" xfId="0" applyNumberFormat="1" applyFont="1" applyFill="1" applyBorder="1" applyAlignment="1" applyProtection="1">
      <alignment horizontal="right" vertical="center"/>
      <protection locked="0"/>
    </xf>
    <xf numFmtId="0" fontId="11" fillId="5" borderId="0" xfId="0" applyFont="1" applyFill="1" applyProtection="1"/>
    <xf numFmtId="0" fontId="11" fillId="5" borderId="0" xfId="0" applyFont="1" applyFill="1" applyAlignment="1" applyProtection="1">
      <alignment horizontal="right" wrapText="1"/>
    </xf>
    <xf numFmtId="0" fontId="11" fillId="5" borderId="0" xfId="0" applyFont="1" applyFill="1" applyAlignment="1" applyProtection="1">
      <alignment horizontal="right"/>
    </xf>
    <xf numFmtId="0" fontId="11" fillId="5" borderId="0" xfId="0" applyFont="1" applyFill="1" applyAlignment="1" applyProtection="1"/>
    <xf numFmtId="166" fontId="0" fillId="4" borderId="6" xfId="0" applyNumberFormat="1" applyFill="1" applyBorder="1" applyProtection="1">
      <protection locked="0"/>
    </xf>
    <xf numFmtId="0" fontId="0" fillId="23" borderId="6" xfId="0" applyFill="1" applyBorder="1" applyProtection="1"/>
    <xf numFmtId="169" fontId="0" fillId="4" borderId="6" xfId="0" applyNumberFormat="1" applyFill="1" applyBorder="1" applyAlignment="1" applyProtection="1">
      <alignment horizontal="right" vertical="center"/>
      <protection locked="0"/>
    </xf>
    <xf numFmtId="166" fontId="0" fillId="8" borderId="6" xfId="0" applyNumberFormat="1" applyFill="1" applyBorder="1" applyProtection="1">
      <protection locked="0"/>
    </xf>
    <xf numFmtId="0" fontId="0" fillId="23" borderId="6" xfId="0" applyFill="1" applyBorder="1" applyAlignment="1" applyProtection="1">
      <alignment horizontal="right"/>
    </xf>
    <xf numFmtId="0" fontId="0" fillId="24" borderId="0" xfId="0" applyFill="1"/>
    <xf numFmtId="0" fontId="0" fillId="24" borderId="3" xfId="0" applyFill="1" applyBorder="1"/>
    <xf numFmtId="0" fontId="0" fillId="24" borderId="4" xfId="0" applyFill="1" applyBorder="1"/>
    <xf numFmtId="0" fontId="15" fillId="24" borderId="0" xfId="1" applyFill="1"/>
    <xf numFmtId="173" fontId="1" fillId="0" borderId="0" xfId="0" applyNumberFormat="1" applyFont="1" applyFill="1" applyBorder="1" applyAlignment="1" applyProtection="1">
      <alignment horizontal="left"/>
    </xf>
    <xf numFmtId="0" fontId="0" fillId="4" borderId="2" xfId="0" applyFill="1" applyBorder="1"/>
    <xf numFmtId="0" fontId="20" fillId="5" borderId="2" xfId="0" applyFont="1" applyFill="1" applyBorder="1" applyProtection="1"/>
    <xf numFmtId="165" fontId="2" fillId="6" borderId="4" xfId="0" applyNumberFormat="1" applyFont="1" applyFill="1" applyBorder="1" applyAlignment="1" applyProtection="1">
      <alignment horizontal="center"/>
    </xf>
    <xf numFmtId="165" fontId="2" fillId="6" borderId="3" xfId="0" applyNumberFormat="1" applyFont="1" applyFill="1" applyBorder="1" applyAlignment="1" applyProtection="1">
      <alignment horizontal="center"/>
    </xf>
    <xf numFmtId="167" fontId="2" fillId="6" borderId="4" xfId="0" applyNumberFormat="1" applyFont="1" applyFill="1" applyBorder="1" applyAlignment="1" applyProtection="1">
      <alignment horizontal="center"/>
    </xf>
    <xf numFmtId="167" fontId="2" fillId="6" borderId="3" xfId="0" applyNumberFormat="1" applyFont="1" applyFill="1" applyBorder="1" applyAlignment="1" applyProtection="1">
      <alignment horizontal="center"/>
    </xf>
    <xf numFmtId="0" fontId="0" fillId="25" borderId="0" xfId="0" applyFill="1" applyProtection="1"/>
    <xf numFmtId="0" fontId="0" fillId="25" borderId="2" xfId="0" applyFill="1" applyBorder="1" applyProtection="1"/>
    <xf numFmtId="0" fontId="0" fillId="25" borderId="0" xfId="0" applyFill="1"/>
    <xf numFmtId="0" fontId="18" fillId="25" borderId="2" xfId="0" applyFont="1" applyFill="1" applyBorder="1" applyProtection="1"/>
    <xf numFmtId="0" fontId="1" fillId="25" borderId="0" xfId="0" applyFont="1" applyFill="1" applyProtection="1"/>
    <xf numFmtId="0" fontId="12" fillId="25" borderId="2" xfId="0" applyFont="1" applyFill="1" applyBorder="1" applyAlignment="1" applyProtection="1">
      <alignment vertical="top" wrapText="1"/>
    </xf>
    <xf numFmtId="0" fontId="12" fillId="25" borderId="2" xfId="0" applyFont="1" applyFill="1" applyBorder="1" applyProtection="1"/>
    <xf numFmtId="169" fontId="12" fillId="25" borderId="2" xfId="0" applyNumberFormat="1" applyFont="1" applyFill="1" applyBorder="1" applyAlignment="1" applyProtection="1">
      <alignment horizontal="right"/>
    </xf>
    <xf numFmtId="166" fontId="12" fillId="25" borderId="2" xfId="0" applyNumberFormat="1" applyFont="1" applyFill="1" applyBorder="1" applyAlignment="1" applyProtection="1">
      <alignment horizontal="right" indent="1"/>
    </xf>
    <xf numFmtId="0" fontId="12" fillId="25" borderId="2" xfId="0" applyFont="1" applyFill="1" applyBorder="1" applyAlignment="1" applyProtection="1"/>
    <xf numFmtId="0" fontId="1" fillId="25" borderId="0" xfId="0" applyFont="1" applyFill="1" applyAlignment="1" applyProtection="1">
      <alignment horizontal="right"/>
    </xf>
    <xf numFmtId="169" fontId="1" fillId="25" borderId="0" xfId="0" applyNumberFormat="1" applyFont="1" applyFill="1" applyProtection="1"/>
    <xf numFmtId="169" fontId="0" fillId="25" borderId="0" xfId="0" applyNumberFormat="1" applyFill="1" applyProtection="1"/>
    <xf numFmtId="0" fontId="0" fillId="25" borderId="6" xfId="0" applyFill="1" applyBorder="1" applyProtection="1"/>
    <xf numFmtId="0" fontId="4" fillId="25" borderId="6" xfId="0" applyFont="1" applyFill="1" applyBorder="1" applyAlignment="1" applyProtection="1">
      <alignment horizontal="center" vertical="center"/>
    </xf>
    <xf numFmtId="169" fontId="1" fillId="25" borderId="6" xfId="0" applyNumberFormat="1" applyFont="1" applyFill="1" applyBorder="1" applyProtection="1"/>
    <xf numFmtId="0" fontId="1" fillId="25" borderId="6" xfId="0" applyFont="1" applyFill="1" applyBorder="1" applyProtection="1"/>
    <xf numFmtId="0" fontId="0" fillId="25" borderId="1" xfId="0" applyFill="1" applyBorder="1" applyProtection="1"/>
    <xf numFmtId="0" fontId="1" fillId="25" borderId="2" xfId="0" applyFont="1" applyFill="1" applyBorder="1" applyProtection="1"/>
    <xf numFmtId="170" fontId="1" fillId="25" borderId="2" xfId="0" applyNumberFormat="1" applyFont="1" applyFill="1" applyBorder="1" applyAlignment="1" applyProtection="1">
      <alignment horizontal="right" vertical="center"/>
    </xf>
    <xf numFmtId="0" fontId="0" fillId="25" borderId="0" xfId="0" applyFill="1" applyBorder="1" applyProtection="1"/>
    <xf numFmtId="0" fontId="0" fillId="25" borderId="5" xfId="0" applyFill="1" applyBorder="1" applyProtection="1"/>
    <xf numFmtId="169" fontId="1" fillId="25" borderId="2" xfId="0" applyNumberFormat="1" applyFont="1" applyFill="1" applyBorder="1" applyProtection="1"/>
    <xf numFmtId="170" fontId="0" fillId="25" borderId="2" xfId="0" applyNumberFormat="1" applyFill="1" applyBorder="1" applyAlignment="1" applyProtection="1">
      <alignment horizontal="right" vertical="center"/>
    </xf>
    <xf numFmtId="169" fontId="0" fillId="25" borderId="2" xfId="0" applyNumberFormat="1" applyFill="1" applyBorder="1" applyAlignment="1" applyProtection="1">
      <alignment horizontal="right" vertical="center"/>
    </xf>
    <xf numFmtId="169" fontId="1" fillId="25" borderId="2" xfId="0" applyNumberFormat="1" applyFont="1" applyFill="1" applyBorder="1" applyAlignment="1" applyProtection="1">
      <alignment horizontal="right" vertical="center"/>
    </xf>
    <xf numFmtId="0" fontId="6" fillId="25" borderId="0" xfId="0" applyFont="1" applyFill="1" applyProtection="1"/>
    <xf numFmtId="0" fontId="6" fillId="25" borderId="0" xfId="0" applyFont="1" applyFill="1" applyBorder="1" applyProtection="1"/>
    <xf numFmtId="0" fontId="1" fillId="25" borderId="0" xfId="0" applyFont="1" applyFill="1" applyBorder="1" applyProtection="1"/>
    <xf numFmtId="169" fontId="1" fillId="25" borderId="0" xfId="0" applyNumberFormat="1" applyFont="1" applyFill="1" applyBorder="1" applyProtection="1"/>
    <xf numFmtId="0" fontId="4" fillId="2" borderId="0" xfId="0" applyFont="1" applyFill="1" applyAlignment="1" applyProtection="1">
      <alignment horizontal="right"/>
    </xf>
    <xf numFmtId="0" fontId="4" fillId="2" borderId="0" xfId="0" quotePrefix="1" applyFont="1" applyFill="1" applyAlignment="1" applyProtection="1">
      <alignment horizontal="right"/>
    </xf>
    <xf numFmtId="0" fontId="0" fillId="25" borderId="2" xfId="0" applyFill="1" applyBorder="1" applyAlignment="1" applyProtection="1">
      <alignment horizontal="center"/>
    </xf>
    <xf numFmtId="0" fontId="0" fillId="2" borderId="0" xfId="0" applyFill="1" applyAlignment="1" applyProtection="1">
      <alignment horizontal="center"/>
    </xf>
    <xf numFmtId="0" fontId="0" fillId="25" borderId="0" xfId="0" applyFill="1" applyAlignment="1" applyProtection="1">
      <alignment horizontal="center"/>
    </xf>
    <xf numFmtId="0" fontId="6" fillId="2" borderId="0" xfId="0" applyFont="1" applyFill="1" applyBorder="1" applyProtection="1"/>
    <xf numFmtId="169" fontId="1" fillId="25" borderId="6" xfId="0" applyNumberFormat="1" applyFont="1" applyFill="1" applyBorder="1" applyAlignment="1" applyProtection="1">
      <alignment horizontal="right" vertical="center"/>
    </xf>
    <xf numFmtId="164" fontId="2" fillId="6" borderId="4" xfId="0" applyNumberFormat="1" applyFont="1" applyFill="1" applyBorder="1" applyAlignment="1" applyProtection="1">
      <alignment horizontal="center"/>
    </xf>
    <xf numFmtId="0" fontId="21" fillId="25" borderId="0" xfId="0" applyFont="1" applyFill="1" applyProtection="1"/>
    <xf numFmtId="166" fontId="1" fillId="5" borderId="6" xfId="0" applyNumberFormat="1" applyFont="1" applyFill="1" applyBorder="1" applyProtection="1"/>
    <xf numFmtId="0" fontId="5" fillId="5" borderId="6" xfId="0" applyFont="1" applyFill="1" applyBorder="1" applyProtection="1"/>
    <xf numFmtId="166" fontId="0" fillId="5" borderId="6" xfId="0" applyNumberFormat="1" applyFill="1" applyBorder="1" applyProtection="1"/>
    <xf numFmtId="0" fontId="21" fillId="5" borderId="6" xfId="0" applyFont="1" applyFill="1" applyBorder="1" applyProtection="1"/>
    <xf numFmtId="0" fontId="22" fillId="25" borderId="0" xfId="0" applyFont="1" applyFill="1" applyProtection="1"/>
    <xf numFmtId="0" fontId="0" fillId="3" borderId="2" xfId="0" applyFill="1" applyBorder="1" applyProtection="1"/>
    <xf numFmtId="0" fontId="3" fillId="17" borderId="3" xfId="1" applyFont="1" applyFill="1" applyBorder="1"/>
    <xf numFmtId="0" fontId="21" fillId="13" borderId="3" xfId="0" applyFont="1" applyFill="1" applyBorder="1" applyProtection="1"/>
    <xf numFmtId="0" fontId="21" fillId="13" borderId="4" xfId="0" applyFont="1" applyFill="1" applyBorder="1" applyProtection="1"/>
    <xf numFmtId="0" fontId="23" fillId="0" borderId="0" xfId="1" applyFont="1"/>
    <xf numFmtId="0" fontId="15" fillId="24" borderId="3" xfId="1" applyFill="1" applyBorder="1"/>
    <xf numFmtId="0" fontId="15" fillId="24" borderId="4" xfId="1" applyFill="1" applyBorder="1"/>
    <xf numFmtId="0" fontId="23" fillId="0" borderId="0" xfId="0" applyFont="1"/>
    <xf numFmtId="0" fontId="0" fillId="2" borderId="0" xfId="0" applyFill="1"/>
    <xf numFmtId="0" fontId="0" fillId="26" borderId="0" xfId="0" applyFill="1"/>
    <xf numFmtId="0" fontId="0" fillId="27" borderId="0" xfId="0" applyFill="1" applyProtection="1"/>
    <xf numFmtId="0" fontId="24" fillId="27" borderId="0" xfId="0" applyFont="1" applyFill="1" applyProtection="1"/>
    <xf numFmtId="0" fontId="25" fillId="27" borderId="0" xfId="0" applyFont="1" applyFill="1" applyProtection="1"/>
    <xf numFmtId="0" fontId="0" fillId="4" borderId="10" xfId="0" applyFill="1" applyBorder="1" applyProtection="1">
      <protection locked="0"/>
    </xf>
    <xf numFmtId="0" fontId="0" fillId="25" borderId="10" xfId="0" applyFill="1" applyBorder="1"/>
    <xf numFmtId="0" fontId="0" fillId="0" borderId="10" xfId="0" applyBorder="1"/>
    <xf numFmtId="0" fontId="0" fillId="25" borderId="6" xfId="0" applyFill="1" applyBorder="1"/>
    <xf numFmtId="0" fontId="5" fillId="5" borderId="10" xfId="0" applyFont="1" applyFill="1" applyBorder="1" applyProtection="1"/>
    <xf numFmtId="0" fontId="0" fillId="4" borderId="6" xfId="0" applyFill="1" applyBorder="1" applyAlignment="1" applyProtection="1">
      <alignment horizontal="right"/>
      <protection locked="0"/>
    </xf>
    <xf numFmtId="0" fontId="0" fillId="25" borderId="10" xfId="0" applyFill="1" applyBorder="1" applyProtection="1"/>
    <xf numFmtId="0" fontId="26" fillId="5" borderId="6" xfId="0" applyFont="1" applyFill="1" applyBorder="1" applyProtection="1"/>
    <xf numFmtId="0" fontId="27" fillId="25" borderId="6" xfId="0" applyFont="1" applyFill="1" applyBorder="1" applyProtection="1"/>
    <xf numFmtId="0" fontId="1" fillId="2" borderId="0" xfId="0" applyFont="1" applyFill="1" applyProtection="1"/>
  </cellXfs>
  <cellStyles count="3">
    <cellStyle name="Normal" xfId="0" builtinId="0"/>
    <cellStyle name="Normal 3" xfId="2" xr:uid="{CB36C24F-B2A2-474C-98DD-BEB1386DCCCE}"/>
    <cellStyle name="Normal 8" xfId="1" xr:uid="{C48533D0-4583-4366-9CDD-BB3249365012}"/>
  </cellStyles>
  <dxfs count="18">
    <dxf>
      <font>
        <color rgb="FFFF0000"/>
      </font>
    </dxf>
    <dxf>
      <font>
        <color rgb="FFFF0000"/>
      </font>
    </dxf>
    <dxf>
      <font>
        <color rgb="FF0070C0"/>
      </font>
    </dxf>
    <dxf>
      <font>
        <color rgb="FFFF0000"/>
      </font>
      <fill>
        <patternFill patternType="none">
          <bgColor auto="1"/>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rgb="FFFF0000"/>
      </font>
    </dxf>
    <dxf>
      <font>
        <color theme="0"/>
      </font>
      <fill>
        <patternFill>
          <bgColor rgb="FFC00000"/>
        </patternFill>
      </fill>
    </dxf>
    <dxf>
      <font>
        <color rgb="FFFF0000"/>
      </font>
    </dxf>
    <dxf>
      <font>
        <color rgb="FFFF0000"/>
      </font>
    </dxf>
    <dxf>
      <font>
        <color theme="5"/>
      </font>
      <fill>
        <patternFill patternType="none">
          <bgColor auto="1"/>
        </patternFill>
      </fill>
    </dxf>
    <dxf>
      <font>
        <color rgb="FFFF0000"/>
      </font>
    </dxf>
    <dxf>
      <font>
        <color rgb="FFFF0000"/>
      </font>
    </dxf>
    <dxf>
      <font>
        <color rgb="FFFF0000"/>
      </font>
    </dxf>
    <dxf>
      <font>
        <b/>
        <i val="0"/>
        <color rgb="FFFFFFFF"/>
      </font>
      <fill>
        <patternFill>
          <bgColor rgb="FF00B050"/>
        </patternFill>
      </fill>
    </dxf>
    <dxf>
      <font>
        <b/>
        <i val="0"/>
        <color rgb="FFFFE5E5"/>
      </font>
      <fill>
        <patternFill>
          <bgColor rgb="FFC00000"/>
        </patternFill>
      </fill>
    </dxf>
  </dxfs>
  <tableStyles count="0" defaultTableStyle="TableStyleMedium2" defaultPivotStyle="PivotStyleLight16"/>
  <colors>
    <mruColors>
      <color rgb="FFFFAF63"/>
      <color rgb="FFE4D2F2"/>
      <color rgb="FF243F7F"/>
      <color rgb="FFFFFFCC"/>
      <color rgb="FF05B955"/>
      <color rgb="FFFFFF99"/>
      <color rgb="FF654A31"/>
      <color rgb="FF7B5A3B"/>
      <color rgb="FFAD8C6D"/>
      <color rgb="FF2451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sv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1</xdr:rowOff>
    </xdr:from>
    <xdr:to>
      <xdr:col>11</xdr:col>
      <xdr:colOff>457201</xdr:colOff>
      <xdr:row>4</xdr:row>
      <xdr:rowOff>189322</xdr:rowOff>
    </xdr:to>
    <xdr:pic>
      <xdr:nvPicPr>
        <xdr:cNvPr id="2" name="Picture 1">
          <a:extLst>
            <a:ext uri="{FF2B5EF4-FFF2-40B4-BE49-F238E27FC236}">
              <a16:creationId xmlns:a16="http://schemas.microsoft.com/office/drawing/2014/main" id="{D3AE8398-529D-4266-8B40-2854F4237C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1"/>
          <a:ext cx="10248900" cy="951321"/>
        </a:xfrm>
        <a:prstGeom prst="rect">
          <a:avLst/>
        </a:prstGeom>
      </xdr:spPr>
    </xdr:pic>
    <xdr:clientData/>
  </xdr:twoCellAnchor>
  <xdr:twoCellAnchor>
    <xdr:from>
      <xdr:col>5</xdr:col>
      <xdr:colOff>876301</xdr:colOff>
      <xdr:row>0</xdr:row>
      <xdr:rowOff>0</xdr:rowOff>
    </xdr:from>
    <xdr:to>
      <xdr:col>11</xdr:col>
      <xdr:colOff>590551</xdr:colOff>
      <xdr:row>4</xdr:row>
      <xdr:rowOff>188400</xdr:rowOff>
    </xdr:to>
    <xdr:sp macro="" textlink="">
      <xdr:nvSpPr>
        <xdr:cNvPr id="3" name="Rectangle 2">
          <a:extLst>
            <a:ext uri="{FF2B5EF4-FFF2-40B4-BE49-F238E27FC236}">
              <a16:creationId xmlns:a16="http://schemas.microsoft.com/office/drawing/2014/main" id="{CC71908D-8C0C-43A3-A070-29879D238D35}"/>
            </a:ext>
          </a:extLst>
        </xdr:cNvPr>
        <xdr:cNvSpPr/>
      </xdr:nvSpPr>
      <xdr:spPr>
        <a:xfrm>
          <a:off x="3886201" y="0"/>
          <a:ext cx="6572250" cy="950400"/>
        </a:xfrm>
        <a:prstGeom prst="rect">
          <a:avLst/>
        </a:prstGeom>
        <a:gradFill>
          <a:gsLst>
            <a:gs pos="0">
              <a:schemeClr val="accent1">
                <a:lumMod val="5000"/>
                <a:lumOff val="95000"/>
                <a:alpha val="0"/>
              </a:schemeClr>
            </a:gs>
            <a:gs pos="95000">
              <a:srgbClr val="05B955"/>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oneCellAnchor>
    <xdr:from>
      <xdr:col>1</xdr:col>
      <xdr:colOff>133350</xdr:colOff>
      <xdr:row>0</xdr:row>
      <xdr:rowOff>28575</xdr:rowOff>
    </xdr:from>
    <xdr:ext cx="6835910" cy="533400"/>
    <xdr:sp macro="" textlink="">
      <xdr:nvSpPr>
        <xdr:cNvPr id="4" name="Rectangle 3">
          <a:extLst>
            <a:ext uri="{FF2B5EF4-FFF2-40B4-BE49-F238E27FC236}">
              <a16:creationId xmlns:a16="http://schemas.microsoft.com/office/drawing/2014/main" id="{DBDF5FDF-ECCA-4AAE-A040-171779BB0EE0}"/>
            </a:ext>
          </a:extLst>
        </xdr:cNvPr>
        <xdr:cNvSpPr/>
      </xdr:nvSpPr>
      <xdr:spPr>
        <a:xfrm>
          <a:off x="190500" y="28575"/>
          <a:ext cx="6835910" cy="533400"/>
        </a:xfrm>
        <a:prstGeom prst="rect">
          <a:avLst/>
        </a:prstGeom>
        <a:noFill/>
      </xdr:spPr>
      <xdr:txBody>
        <a:bodyPr wrap="none" lIns="0" tIns="0" rIns="0" bIns="0" anchor="ctr">
          <a:noAutofit/>
        </a:bodyPr>
        <a:lstStyle/>
        <a:p>
          <a:pPr algn="l"/>
          <a:r>
            <a:rPr lang="en-US" sz="2800" b="1" cap="none" spc="0">
              <a:ln w="10160">
                <a:noFill/>
                <a:prstDash val="solid"/>
              </a:ln>
              <a:solidFill>
                <a:schemeClr val="accent4">
                  <a:lumMod val="20000"/>
                  <a:lumOff val="80000"/>
                </a:schemeClr>
              </a:solidFill>
              <a:effectLst>
                <a:outerShdw blurRad="50800" dist="38100" dir="2700000" algn="tl" rotWithShape="0">
                  <a:prstClr val="black">
                    <a:alpha val="40000"/>
                  </a:prstClr>
                </a:outerShdw>
              </a:effectLst>
            </a:rPr>
            <a:t>Bushfire Industry Recovery Package</a:t>
          </a:r>
        </a:p>
      </xdr:txBody>
    </xdr:sp>
    <xdr:clientData/>
  </xdr:oneCellAnchor>
  <xdr:twoCellAnchor>
    <xdr:from>
      <xdr:col>3</xdr:col>
      <xdr:colOff>28574</xdr:colOff>
      <xdr:row>84</xdr:row>
      <xdr:rowOff>95251</xdr:rowOff>
    </xdr:from>
    <xdr:to>
      <xdr:col>14</xdr:col>
      <xdr:colOff>581025</xdr:colOff>
      <xdr:row>91</xdr:row>
      <xdr:rowOff>66675</xdr:rowOff>
    </xdr:to>
    <xdr:sp macro="" textlink="">
      <xdr:nvSpPr>
        <xdr:cNvPr id="17" name="Rounded Rectangle 2">
          <a:extLst>
            <a:ext uri="{FF2B5EF4-FFF2-40B4-BE49-F238E27FC236}">
              <a16:creationId xmlns:a16="http://schemas.microsoft.com/office/drawing/2014/main" id="{A69E9159-333B-466C-B76E-FB4504B38A65}"/>
            </a:ext>
          </a:extLst>
        </xdr:cNvPr>
        <xdr:cNvSpPr/>
      </xdr:nvSpPr>
      <xdr:spPr>
        <a:xfrm>
          <a:off x="809624" y="16678276"/>
          <a:ext cx="11468101" cy="1304924"/>
        </a:xfrm>
        <a:prstGeom prst="roundRect">
          <a:avLst>
            <a:gd name="adj" fmla="val 2488"/>
          </a:avLst>
        </a:prstGeom>
        <a:solidFill>
          <a:schemeClr val="accent6">
            <a:lumMod val="20000"/>
            <a:lumOff val="80000"/>
          </a:schemeClr>
        </a:solidFill>
        <a:ln>
          <a:solidFill>
            <a:srgbClr val="05B955"/>
          </a:solidFill>
        </a:ln>
        <a:effectLst>
          <a:outerShdw blurRad="50800" dist="38100" dir="2700000" algn="tl"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lIns="36000" tIns="36000" rIns="36000" bIns="36000" rtlCol="0" anchor="ctr"/>
        <a:lstStyle/>
        <a:p>
          <a:pPr algn="just"/>
          <a:r>
            <a:rPr lang="en-AU" sz="900">
              <a:solidFill>
                <a:schemeClr val="accent1"/>
              </a:solidFill>
            </a:rPr>
            <a:t>Job numbers should be an average over the whole year. For example, if the business had 10 employees for eleven months, and then hired 100 employees in the last month of</a:t>
          </a:r>
          <a:r>
            <a:rPr lang="en-AU" sz="900" baseline="0">
              <a:solidFill>
                <a:schemeClr val="accent1"/>
              </a:solidFill>
            </a:rPr>
            <a:t> the financial year, the average employment over the year would be 17.5 (being [(11 months × 10 employees) + (100 employees × 1 month)] ÷ 12 months).</a:t>
          </a:r>
          <a:endParaRPr lang="en-AU" sz="900">
            <a:solidFill>
              <a:schemeClr val="accent1"/>
            </a:solidFill>
          </a:endParaRPr>
        </a:p>
        <a:p>
          <a:pPr algn="just"/>
          <a:endParaRPr lang="en-AU" sz="900">
            <a:solidFill>
              <a:schemeClr val="accent1"/>
            </a:solidFill>
          </a:endParaRPr>
        </a:p>
        <a:p>
          <a:pPr algn="just"/>
          <a:r>
            <a:rPr lang="en-AU" sz="900">
              <a:solidFill>
                <a:schemeClr val="accent1"/>
              </a:solidFill>
            </a:rPr>
            <a:t>FTE</a:t>
          </a:r>
          <a:r>
            <a:rPr lang="en-AU" sz="900" baseline="0">
              <a:solidFill>
                <a:schemeClr val="accent1"/>
              </a:solidFill>
            </a:rPr>
            <a:t> = full-time equivalent job</a:t>
          </a:r>
        </a:p>
        <a:p>
          <a:pPr algn="just"/>
          <a:endParaRPr lang="en-AU" sz="900" baseline="0">
            <a:solidFill>
              <a:schemeClr val="accent1"/>
            </a:solidFill>
          </a:endParaRPr>
        </a:p>
        <a:p>
          <a:pPr algn="just"/>
          <a:r>
            <a:rPr lang="en-AU" sz="900" baseline="0">
              <a:solidFill>
                <a:schemeClr val="accent1"/>
              </a:solidFill>
            </a:rPr>
            <a:t>Estimated as follows:</a:t>
          </a:r>
        </a:p>
        <a:p>
          <a:pPr algn="just"/>
          <a:r>
            <a:rPr lang="en-AU" sz="900" baseline="0">
              <a:solidFill>
                <a:schemeClr val="accent1"/>
              </a:solidFill>
            </a:rPr>
            <a:t>- 1 part-time job = 0.5 full-time job</a:t>
          </a:r>
        </a:p>
        <a:p>
          <a:pPr algn="just"/>
          <a:r>
            <a:rPr lang="en-AU" sz="900" baseline="0">
              <a:solidFill>
                <a:schemeClr val="accent1"/>
              </a:solidFill>
            </a:rPr>
            <a:t>- 1 casual job = 0.33 full-time job</a:t>
          </a:r>
          <a:endParaRPr lang="en-AU" sz="900">
            <a:solidFill>
              <a:schemeClr val="accent1"/>
            </a:solidFill>
          </a:endParaRPr>
        </a:p>
      </xdr:txBody>
    </xdr:sp>
    <xdr:clientData/>
  </xdr:twoCellAnchor>
  <xdr:twoCellAnchor>
    <xdr:from>
      <xdr:col>16</xdr:col>
      <xdr:colOff>276224</xdr:colOff>
      <xdr:row>75</xdr:row>
      <xdr:rowOff>114299</xdr:rowOff>
    </xdr:from>
    <xdr:to>
      <xdr:col>22</xdr:col>
      <xdr:colOff>495299</xdr:colOff>
      <xdr:row>84</xdr:row>
      <xdr:rowOff>114299</xdr:rowOff>
    </xdr:to>
    <xdr:sp macro="" textlink="">
      <xdr:nvSpPr>
        <xdr:cNvPr id="18" name="Line Callout 2 28">
          <a:extLst>
            <a:ext uri="{FF2B5EF4-FFF2-40B4-BE49-F238E27FC236}">
              <a16:creationId xmlns:a16="http://schemas.microsoft.com/office/drawing/2014/main" id="{25D17434-65B6-44A2-88CD-6A0E2A720FB3}"/>
            </a:ext>
          </a:extLst>
        </xdr:cNvPr>
        <xdr:cNvSpPr/>
      </xdr:nvSpPr>
      <xdr:spPr>
        <a:xfrm>
          <a:off x="13192124" y="14935199"/>
          <a:ext cx="3876675" cy="1762125"/>
        </a:xfrm>
        <a:prstGeom prst="borderCallout2">
          <a:avLst>
            <a:gd name="adj1" fmla="val 38863"/>
            <a:gd name="adj2" fmla="val -681"/>
            <a:gd name="adj3" fmla="val 39098"/>
            <a:gd name="adj4" fmla="val -16317"/>
            <a:gd name="adj5" fmla="val 46207"/>
            <a:gd name="adj6" fmla="val -45123"/>
          </a:avLst>
        </a:prstGeom>
        <a:solidFill>
          <a:schemeClr val="accent6">
            <a:lumMod val="20000"/>
            <a:lumOff val="80000"/>
          </a:schemeClr>
        </a:solidFill>
        <a:ln w="12700">
          <a:solidFill>
            <a:srgbClr val="05B95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just"/>
          <a:r>
            <a:rPr lang="en-AU" sz="900">
              <a:solidFill>
                <a:schemeClr val="accent1"/>
              </a:solidFill>
            </a:rPr>
            <a:t>These should be the</a:t>
          </a:r>
          <a:r>
            <a:rPr lang="en-AU" sz="900" baseline="0">
              <a:solidFill>
                <a:schemeClr val="accent1"/>
              </a:solidFill>
            </a:rPr>
            <a:t> </a:t>
          </a:r>
          <a:r>
            <a:rPr lang="en-AU" sz="900" u="none" baseline="0">
              <a:solidFill>
                <a:srgbClr val="FF0000"/>
              </a:solidFill>
            </a:rPr>
            <a:t>additional</a:t>
          </a:r>
          <a:r>
            <a:rPr lang="en-AU" sz="900" baseline="0">
              <a:solidFill>
                <a:schemeClr val="accent1"/>
              </a:solidFill>
            </a:rPr>
            <a:t> employees/workers as a result of the project, or the number of jobs </a:t>
          </a:r>
          <a:r>
            <a:rPr lang="en-AU" sz="900" u="none" baseline="0">
              <a:solidFill>
                <a:srgbClr val="FF0000"/>
              </a:solidFill>
            </a:rPr>
            <a:t>retained</a:t>
          </a:r>
          <a:r>
            <a:rPr lang="en-AU" sz="900" baseline="0">
              <a:solidFill>
                <a:schemeClr val="accent1"/>
              </a:solidFill>
            </a:rPr>
            <a:t> as a result of the project. Please do not include existing workers (that is, workers already employed at the business).</a:t>
          </a:r>
        </a:p>
        <a:p>
          <a:pPr algn="just"/>
          <a:endParaRPr lang="en-AU" sz="900" baseline="0">
            <a:solidFill>
              <a:schemeClr val="accent1"/>
            </a:solidFill>
          </a:endParaRPr>
        </a:p>
        <a:p>
          <a:pPr algn="just"/>
          <a:r>
            <a:rPr lang="en-AU" sz="900" baseline="0">
              <a:solidFill>
                <a:schemeClr val="accent1"/>
              </a:solidFill>
            </a:rPr>
            <a:t>For example, if you currently employ 100 staff, and the project will increase total staff to 127, please only include the </a:t>
          </a:r>
          <a:r>
            <a:rPr lang="en-AU" sz="900" u="none" baseline="0">
              <a:solidFill>
                <a:srgbClr val="FF0000"/>
              </a:solidFill>
            </a:rPr>
            <a:t>additional</a:t>
          </a:r>
          <a:r>
            <a:rPr lang="en-AU" sz="900" baseline="0">
              <a:solidFill>
                <a:schemeClr val="accent1"/>
              </a:solidFill>
            </a:rPr>
            <a:t> 27 staff.</a:t>
          </a:r>
        </a:p>
        <a:p>
          <a:pPr algn="just"/>
          <a:endParaRPr lang="en-AU" sz="900" baseline="0">
            <a:solidFill>
              <a:schemeClr val="accent1"/>
            </a:solidFill>
          </a:endParaRPr>
        </a:p>
        <a:p>
          <a:pPr algn="just"/>
          <a:r>
            <a:rPr lang="en-AU" sz="900" baseline="0">
              <a:solidFill>
                <a:schemeClr val="accent1"/>
              </a:solidFill>
            </a:rPr>
            <a:t>Employment numbers should be cumulative -- that is, if the project is creating 5 jobs in Year 1 and 3 jobs in Year 2, the number of jobs in Year 2 will be 8 (5 + 3).</a:t>
          </a:r>
          <a:endParaRPr lang="en-AU" sz="900">
            <a:solidFill>
              <a:schemeClr val="accent1"/>
            </a:solidFill>
          </a:endParaRPr>
        </a:p>
      </xdr:txBody>
    </xdr:sp>
    <xdr:clientData/>
  </xdr:twoCellAnchor>
  <xdr:twoCellAnchor>
    <xdr:from>
      <xdr:col>10</xdr:col>
      <xdr:colOff>628650</xdr:colOff>
      <xdr:row>79</xdr:row>
      <xdr:rowOff>114300</xdr:rowOff>
    </xdr:from>
    <xdr:to>
      <xdr:col>16</xdr:col>
      <xdr:colOff>104775</xdr:colOff>
      <xdr:row>80</xdr:row>
      <xdr:rowOff>38100</xdr:rowOff>
    </xdr:to>
    <xdr:sp macro="" textlink="">
      <xdr:nvSpPr>
        <xdr:cNvPr id="19" name="Right Bracket 18">
          <a:extLst>
            <a:ext uri="{FF2B5EF4-FFF2-40B4-BE49-F238E27FC236}">
              <a16:creationId xmlns:a16="http://schemas.microsoft.com/office/drawing/2014/main" id="{B08DCF02-DBD6-4A7F-9E85-ABCA3E60496A}"/>
            </a:ext>
          </a:extLst>
        </xdr:cNvPr>
        <xdr:cNvSpPr/>
      </xdr:nvSpPr>
      <xdr:spPr>
        <a:xfrm rot="16200000">
          <a:off x="11306175" y="9324975"/>
          <a:ext cx="114300" cy="3314700"/>
        </a:xfrm>
        <a:prstGeom prst="rightBracket">
          <a:avLst/>
        </a:prstGeom>
        <a:ln>
          <a:solidFill>
            <a:srgbClr val="05B955"/>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17</xdr:col>
      <xdr:colOff>171450</xdr:colOff>
      <xdr:row>126</xdr:row>
      <xdr:rowOff>47624</xdr:rowOff>
    </xdr:from>
    <xdr:to>
      <xdr:col>21</xdr:col>
      <xdr:colOff>584835</xdr:colOff>
      <xdr:row>134</xdr:row>
      <xdr:rowOff>19049</xdr:rowOff>
    </xdr:to>
    <xdr:sp macro="" textlink="">
      <xdr:nvSpPr>
        <xdr:cNvPr id="23" name="Line Callout 2 37">
          <a:extLst>
            <a:ext uri="{FF2B5EF4-FFF2-40B4-BE49-F238E27FC236}">
              <a16:creationId xmlns:a16="http://schemas.microsoft.com/office/drawing/2014/main" id="{0C541CAE-6728-4A4E-9A9B-7D1604452FA7}"/>
            </a:ext>
          </a:extLst>
        </xdr:cNvPr>
        <xdr:cNvSpPr/>
      </xdr:nvSpPr>
      <xdr:spPr>
        <a:xfrm>
          <a:off x="13696950" y="24203024"/>
          <a:ext cx="2851785" cy="1495425"/>
        </a:xfrm>
        <a:prstGeom prst="roundRect">
          <a:avLst>
            <a:gd name="adj" fmla="val 3195"/>
          </a:avLst>
        </a:prstGeom>
        <a:solidFill>
          <a:schemeClr val="accent6">
            <a:lumMod val="20000"/>
            <a:lumOff val="80000"/>
          </a:schemeClr>
        </a:solidFill>
        <a:ln w="12700">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just"/>
          <a:r>
            <a:rPr lang="en-AU" sz="900" baseline="0">
              <a:solidFill>
                <a:schemeClr val="accent1"/>
              </a:solidFill>
            </a:rPr>
            <a:t>Please Include common expenses such as rent, utilities, freight/transport costs, etc.</a:t>
          </a:r>
        </a:p>
        <a:p>
          <a:pPr algn="just"/>
          <a:endParaRPr lang="en-AU" sz="900" baseline="0">
            <a:solidFill>
              <a:schemeClr val="accent1"/>
            </a:solidFill>
          </a:endParaRPr>
        </a:p>
        <a:p>
          <a:pPr algn="just"/>
          <a:r>
            <a:rPr lang="en-AU" sz="900" baseline="0">
              <a:solidFill>
                <a:schemeClr val="accent1"/>
              </a:solidFill>
            </a:rPr>
            <a:t>For </a:t>
          </a:r>
          <a:r>
            <a:rPr lang="en-AU" sz="900" i="1" baseline="0">
              <a:solidFill>
                <a:schemeClr val="accent1"/>
              </a:solidFill>
            </a:rPr>
            <a:t>Cost of Goods Sold</a:t>
          </a:r>
          <a:r>
            <a:rPr lang="en-AU" sz="900" baseline="0">
              <a:solidFill>
                <a:schemeClr val="accent1"/>
              </a:solidFill>
            </a:rPr>
            <a:t>, please separate out the highest/most significant component(s). For example, rather than simply entering "</a:t>
          </a:r>
          <a:r>
            <a:rPr lang="en-AU" sz="900" i="1" baseline="0">
              <a:solidFill>
                <a:sysClr val="windowText" lastClr="000000"/>
              </a:solidFill>
            </a:rPr>
            <a:t>Cost of Goods Sold -</a:t>
          </a:r>
          <a:br>
            <a:rPr lang="en-AU" sz="900" i="1" baseline="0">
              <a:solidFill>
                <a:sysClr val="windowText" lastClr="000000"/>
              </a:solidFill>
            </a:rPr>
          </a:br>
          <a:r>
            <a:rPr lang="en-AU" sz="900" i="1" baseline="0">
              <a:solidFill>
                <a:sysClr val="windowText" lastClr="000000"/>
              </a:solidFill>
            </a:rPr>
            <a:t>$1 million</a:t>
          </a:r>
          <a:r>
            <a:rPr lang="en-AU" sz="900" baseline="0">
              <a:solidFill>
                <a:schemeClr val="accent1"/>
              </a:solidFill>
            </a:rPr>
            <a:t>", please enter "</a:t>
          </a:r>
          <a:r>
            <a:rPr lang="en-AU" sz="900" i="1" baseline="0">
              <a:solidFill>
                <a:sysClr val="windowText" lastClr="000000"/>
              </a:solidFill>
            </a:rPr>
            <a:t>Cost of Goods Sold (steel) - $800,000</a:t>
          </a:r>
          <a:r>
            <a:rPr lang="en-AU" sz="900" baseline="0">
              <a:solidFill>
                <a:schemeClr val="accent1"/>
              </a:solidFill>
            </a:rPr>
            <a:t>".</a:t>
          </a:r>
        </a:p>
      </xdr:txBody>
    </xdr:sp>
    <xdr:clientData/>
  </xdr:twoCellAnchor>
  <xdr:twoCellAnchor>
    <xdr:from>
      <xdr:col>17</xdr:col>
      <xdr:colOff>124943</xdr:colOff>
      <xdr:row>55</xdr:row>
      <xdr:rowOff>91886</xdr:rowOff>
    </xdr:from>
    <xdr:to>
      <xdr:col>17</xdr:col>
      <xdr:colOff>531343</xdr:colOff>
      <xdr:row>57</xdr:row>
      <xdr:rowOff>117286</xdr:rowOff>
    </xdr:to>
    <xdr:pic>
      <xdr:nvPicPr>
        <xdr:cNvPr id="52" name="Picture 51">
          <a:extLst>
            <a:ext uri="{FF2B5EF4-FFF2-40B4-BE49-F238E27FC236}">
              <a16:creationId xmlns:a16="http://schemas.microsoft.com/office/drawing/2014/main" id="{9083BC1A-F987-4B82-8DD9-0743E73E79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88368" y="5825936"/>
          <a:ext cx="406400" cy="406400"/>
        </a:xfrm>
        <a:prstGeom prst="rect">
          <a:avLst/>
        </a:prstGeom>
        <a:effectLst>
          <a:outerShdw blurRad="50800" dist="38100" dir="2700000" algn="tl" rotWithShape="0">
            <a:prstClr val="black">
              <a:alpha val="40000"/>
            </a:prstClr>
          </a:outerShdw>
        </a:effectLst>
      </xdr:spPr>
    </xdr:pic>
    <xdr:clientData/>
  </xdr:twoCellAnchor>
  <xdr:twoCellAnchor>
    <xdr:from>
      <xdr:col>9</xdr:col>
      <xdr:colOff>771526</xdr:colOff>
      <xdr:row>27</xdr:row>
      <xdr:rowOff>161926</xdr:rowOff>
    </xdr:from>
    <xdr:to>
      <xdr:col>16</xdr:col>
      <xdr:colOff>590550</xdr:colOff>
      <xdr:row>36</xdr:row>
      <xdr:rowOff>76200</xdr:rowOff>
    </xdr:to>
    <xdr:sp macro="" textlink="">
      <xdr:nvSpPr>
        <xdr:cNvPr id="47" name="Rounded Rectangle 9">
          <a:extLst>
            <a:ext uri="{FF2B5EF4-FFF2-40B4-BE49-F238E27FC236}">
              <a16:creationId xmlns:a16="http://schemas.microsoft.com/office/drawing/2014/main" id="{D0D4B63F-1D70-4CCB-81A6-0406293B8BAE}"/>
            </a:ext>
          </a:extLst>
        </xdr:cNvPr>
        <xdr:cNvSpPr/>
      </xdr:nvSpPr>
      <xdr:spPr>
        <a:xfrm>
          <a:off x="9048751" y="5686426"/>
          <a:ext cx="4457699" cy="1628774"/>
        </a:xfrm>
        <a:prstGeom prst="borderCallout3">
          <a:avLst>
            <a:gd name="adj1" fmla="val 449"/>
            <a:gd name="adj2" fmla="val 3686"/>
            <a:gd name="adj3" fmla="val -7394"/>
            <a:gd name="adj4" fmla="val 3686"/>
            <a:gd name="adj5" fmla="val -6021"/>
            <a:gd name="adj6" fmla="val -160257"/>
            <a:gd name="adj7" fmla="val 3331"/>
            <a:gd name="adj8" fmla="val -164048"/>
          </a:avLst>
        </a:prstGeom>
        <a:solidFill>
          <a:schemeClr val="accent5">
            <a:lumMod val="20000"/>
            <a:lumOff val="80000"/>
          </a:schemeClr>
        </a:soli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lIns="972000" tIns="36000" rIns="72000" bIns="36000" rtlCol="0" anchor="ct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002060"/>
              </a:solidFill>
              <a:effectLst/>
              <a:uLnTx/>
              <a:uFillTx/>
              <a:latin typeface="Calibri" panose="020F0502020204030204"/>
              <a:ea typeface="+mn-ea"/>
              <a:cs typeface="+mn-cs"/>
            </a:rPr>
            <a:t>In the context of a business, "</a:t>
          </a:r>
          <a:r>
            <a:rPr kumimoji="0" lang="en-AU" sz="1000" b="1" i="0" u="none" strike="noStrike" kern="0" cap="none" spc="0" normalizeH="0" baseline="0" noProof="0">
              <a:ln>
                <a:noFill/>
              </a:ln>
              <a:solidFill>
                <a:srgbClr val="002060"/>
              </a:solidFill>
              <a:effectLst/>
              <a:uLnTx/>
              <a:uFillTx/>
              <a:latin typeface="Calibri" panose="020F0502020204030204"/>
              <a:ea typeface="+mn-ea"/>
              <a:cs typeface="+mn-cs"/>
            </a:rPr>
            <a:t>local</a:t>
          </a:r>
          <a:r>
            <a:rPr kumimoji="0" lang="en-AU" sz="1000" b="0" i="0" u="none" strike="noStrike" kern="0" cap="none" spc="0" normalizeH="0" baseline="0" noProof="0">
              <a:ln>
                <a:noFill/>
              </a:ln>
              <a:solidFill>
                <a:srgbClr val="002060"/>
              </a:solidFill>
              <a:effectLst/>
              <a:uLnTx/>
              <a:uFillTx/>
              <a:latin typeface="Calibri" panose="020F0502020204030204"/>
              <a:ea typeface="+mn-ea"/>
              <a:cs typeface="+mn-cs"/>
            </a:rPr>
            <a:t>" refers to the </a:t>
          </a:r>
          <a:r>
            <a:rPr kumimoji="0" lang="en-AU" sz="1000" b="1" i="0" u="none" strike="noStrike" kern="0" cap="none" spc="0" normalizeH="0" baseline="0" noProof="0">
              <a:ln>
                <a:noFill/>
              </a:ln>
              <a:solidFill>
                <a:srgbClr val="002060"/>
              </a:solidFill>
              <a:effectLst/>
              <a:uLnTx/>
              <a:uFillTx/>
              <a:latin typeface="Calibri" panose="020F0502020204030204"/>
              <a:ea typeface="+mn-ea"/>
              <a:cs typeface="+mn-cs"/>
            </a:rPr>
            <a:t>Functional Economic Region</a:t>
          </a:r>
          <a:r>
            <a:rPr kumimoji="0" lang="en-AU" sz="1000" b="0" i="0" u="none" strike="noStrike" kern="0" cap="none" spc="0" normalizeH="0" baseline="0" noProof="0">
              <a:ln>
                <a:noFill/>
              </a:ln>
              <a:solidFill>
                <a:srgbClr val="002060"/>
              </a:solidFill>
              <a:effectLst/>
              <a:uLnTx/>
              <a:uFillTx/>
              <a:latin typeface="Calibri" panose="020F0502020204030204"/>
              <a:ea typeface="+mn-ea"/>
              <a:cs typeface="+mn-cs"/>
            </a:rPr>
            <a:t> (FER), which will consist of the local government in which the project is located, together with zero or more adjoining local government areas.</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rgbClr val="002060"/>
            </a:solidFill>
            <a:effectLst/>
            <a:uLnTx/>
            <a:uFillTx/>
            <a:latin typeface="Calibri" panose="020F0502020204030204"/>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002060"/>
              </a:solidFill>
              <a:effectLst/>
              <a:uLnTx/>
              <a:uFillTx/>
              <a:latin typeface="Calibri" panose="020F0502020204030204"/>
              <a:ea typeface="+mn-ea"/>
              <a:cs typeface="+mn-cs"/>
            </a:rPr>
            <a:t>To identify your functional economic region, see below.</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rgbClr val="002060"/>
            </a:solidFill>
            <a:effectLst/>
            <a:uLnTx/>
            <a:uFillTx/>
            <a:latin typeface="Calibri" panose="020F0502020204030204"/>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002060"/>
              </a:solidFill>
              <a:effectLst/>
              <a:uLnTx/>
              <a:uFillTx/>
              <a:latin typeface="+mn-lt"/>
              <a:ea typeface="+mn-ea"/>
              <a:cs typeface="+mn-cs"/>
            </a:rPr>
            <a:t>For more information on your local Functional Economic Region, see https://www.nsw.gov.au/regional-nsw-today</a:t>
          </a:r>
          <a:endParaRPr kumimoji="0" lang="en-AU" sz="1000" b="0" i="0" u="sng" strike="noStrike" kern="0" cap="none" spc="0" normalizeH="0" baseline="0" noProof="0">
            <a:ln>
              <a:noFill/>
            </a:ln>
            <a:solidFill>
              <a:srgbClr val="002060"/>
            </a:solidFill>
            <a:effectLst/>
            <a:uLnTx/>
            <a:uFillTx/>
            <a:latin typeface="Calibri" panose="020F0502020204030204"/>
            <a:ea typeface="+mn-ea"/>
            <a:cs typeface="+mn-cs"/>
          </a:endParaRPr>
        </a:p>
      </xdr:txBody>
    </xdr:sp>
    <xdr:clientData/>
  </xdr:twoCellAnchor>
  <xdr:twoCellAnchor>
    <xdr:from>
      <xdr:col>10</xdr:col>
      <xdr:colOff>142875</xdr:colOff>
      <xdr:row>28</xdr:row>
      <xdr:rowOff>104775</xdr:rowOff>
    </xdr:from>
    <xdr:to>
      <xdr:col>11</xdr:col>
      <xdr:colOff>19050</xdr:colOff>
      <xdr:row>32</xdr:row>
      <xdr:rowOff>9525</xdr:rowOff>
    </xdr:to>
    <xdr:pic>
      <xdr:nvPicPr>
        <xdr:cNvPr id="51" name="Picture 50">
          <a:extLst>
            <a:ext uri="{FF2B5EF4-FFF2-40B4-BE49-F238E27FC236}">
              <a16:creationId xmlns:a16="http://schemas.microsoft.com/office/drawing/2014/main" id="{F1418575-B392-4F76-B658-FEED97E9C1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20200" y="5819775"/>
          <a:ext cx="666750" cy="666750"/>
        </a:xfrm>
        <a:prstGeom prst="rect">
          <a:avLst/>
        </a:prstGeom>
      </xdr:spPr>
    </xdr:pic>
    <xdr:clientData/>
  </xdr:twoCellAnchor>
  <xdr:twoCellAnchor>
    <xdr:from>
      <xdr:col>17</xdr:col>
      <xdr:colOff>124943</xdr:colOff>
      <xdr:row>59</xdr:row>
      <xdr:rowOff>91886</xdr:rowOff>
    </xdr:from>
    <xdr:to>
      <xdr:col>17</xdr:col>
      <xdr:colOff>531343</xdr:colOff>
      <xdr:row>61</xdr:row>
      <xdr:rowOff>117286</xdr:rowOff>
    </xdr:to>
    <xdr:pic>
      <xdr:nvPicPr>
        <xdr:cNvPr id="61" name="Picture 60">
          <a:extLst>
            <a:ext uri="{FF2B5EF4-FFF2-40B4-BE49-F238E27FC236}">
              <a16:creationId xmlns:a16="http://schemas.microsoft.com/office/drawing/2014/main" id="{DA637109-9A7B-48B8-827B-71ED68035C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60043" y="6968936"/>
          <a:ext cx="406400" cy="406400"/>
        </a:xfrm>
        <a:prstGeom prst="rect">
          <a:avLst/>
        </a:prstGeom>
        <a:effectLst>
          <a:outerShdw blurRad="50800" dist="38100" dir="2700000" algn="tl" rotWithShape="0">
            <a:prstClr val="black">
              <a:alpha val="40000"/>
            </a:prstClr>
          </a:outerShdw>
        </a:effectLst>
      </xdr:spPr>
    </xdr:pic>
    <xdr:clientData/>
  </xdr:twoCellAnchor>
  <xdr:twoCellAnchor editAs="oneCell">
    <xdr:from>
      <xdr:col>1</xdr:col>
      <xdr:colOff>111900</xdr:colOff>
      <xdr:row>2</xdr:row>
      <xdr:rowOff>80924</xdr:rowOff>
    </xdr:from>
    <xdr:to>
      <xdr:col>2</xdr:col>
      <xdr:colOff>447675</xdr:colOff>
      <xdr:row>5</xdr:row>
      <xdr:rowOff>16649</xdr:rowOff>
    </xdr:to>
    <xdr:pic>
      <xdr:nvPicPr>
        <xdr:cNvPr id="69" name="Graphic 68" descr="Mining tools">
          <a:extLst>
            <a:ext uri="{FF2B5EF4-FFF2-40B4-BE49-F238E27FC236}">
              <a16:creationId xmlns:a16="http://schemas.microsoft.com/office/drawing/2014/main" id="{73260913-5F14-4214-B28C-FE26716ED00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69050" y="461924"/>
          <a:ext cx="507225" cy="507225"/>
        </a:xfrm>
        <a:prstGeom prst="rect">
          <a:avLst/>
        </a:prstGeom>
        <a:effectLst/>
      </xdr:spPr>
    </xdr:pic>
    <xdr:clientData/>
  </xdr:twoCellAnchor>
  <xdr:oneCellAnchor>
    <xdr:from>
      <xdr:col>2</xdr:col>
      <xdr:colOff>514350</xdr:colOff>
      <xdr:row>2</xdr:row>
      <xdr:rowOff>180975</xdr:rowOff>
    </xdr:from>
    <xdr:ext cx="2181225" cy="400050"/>
    <xdr:sp macro="" textlink="">
      <xdr:nvSpPr>
        <xdr:cNvPr id="75" name="Rectangle 74">
          <a:extLst>
            <a:ext uri="{FF2B5EF4-FFF2-40B4-BE49-F238E27FC236}">
              <a16:creationId xmlns:a16="http://schemas.microsoft.com/office/drawing/2014/main" id="{F57759DE-602E-46C4-8382-1E1F991C17E8}"/>
            </a:ext>
          </a:extLst>
        </xdr:cNvPr>
        <xdr:cNvSpPr/>
      </xdr:nvSpPr>
      <xdr:spPr>
        <a:xfrm>
          <a:off x="838200" y="561975"/>
          <a:ext cx="2181225" cy="400050"/>
        </a:xfrm>
        <a:prstGeom prst="rect">
          <a:avLst/>
        </a:prstGeom>
        <a:noFill/>
      </xdr:spPr>
      <xdr:txBody>
        <a:bodyPr wrap="none" lIns="0" tIns="0" rIns="0" bIns="0" anchor="ctr">
          <a:noAutofit/>
        </a:bodyPr>
        <a:lstStyle/>
        <a:p>
          <a:pPr algn="l"/>
          <a:r>
            <a:rPr lang="en-US" sz="1800" b="1" cap="none" spc="0">
              <a:ln w="10160">
                <a:noFill/>
                <a:prstDash val="solid"/>
              </a:ln>
              <a:solidFill>
                <a:schemeClr val="accent4">
                  <a:lumMod val="20000"/>
                  <a:lumOff val="80000"/>
                </a:schemeClr>
              </a:solidFill>
              <a:effectLst>
                <a:outerShdw blurRad="50800" dist="38100" dir="2700000" algn="tl" rotWithShape="0">
                  <a:prstClr val="black">
                    <a:alpha val="40000"/>
                  </a:prstClr>
                </a:outerShdw>
              </a:effectLst>
            </a:rPr>
            <a:t>Sector development</a:t>
          </a:r>
          <a:r>
            <a:rPr lang="en-US" sz="1800" b="1" cap="none" spc="0" baseline="0">
              <a:ln w="10160">
                <a:noFill/>
                <a:prstDash val="solid"/>
              </a:ln>
              <a:solidFill>
                <a:schemeClr val="accent4">
                  <a:lumMod val="20000"/>
                  <a:lumOff val="80000"/>
                </a:schemeClr>
              </a:solidFill>
              <a:effectLst>
                <a:outerShdw blurRad="50800" dist="38100" dir="2700000" algn="tl" rotWithShape="0">
                  <a:prstClr val="black">
                    <a:alpha val="40000"/>
                  </a:prstClr>
                </a:outerShdw>
              </a:effectLst>
            </a:rPr>
            <a:t> grants - application datasheet</a:t>
          </a:r>
          <a:endParaRPr lang="en-US" sz="1800" b="1" cap="none" spc="0">
            <a:ln w="10160">
              <a:noFill/>
              <a:prstDash val="solid"/>
            </a:ln>
            <a:solidFill>
              <a:schemeClr val="accent4">
                <a:lumMod val="20000"/>
                <a:lumOff val="80000"/>
              </a:schemeClr>
            </a:solidFill>
            <a:effectLst>
              <a:outerShdw blurRad="50800" dist="38100" dir="2700000" algn="tl" rotWithShape="0">
                <a:prstClr val="black">
                  <a:alpha val="40000"/>
                </a:prstClr>
              </a:outerShdw>
            </a:effectLst>
          </a:endParaRPr>
        </a:p>
      </xdr:txBody>
    </xdr:sp>
    <xdr:clientData/>
  </xdr:oneCellAnchor>
  <xdr:twoCellAnchor>
    <xdr:from>
      <xdr:col>10</xdr:col>
      <xdr:colOff>285750</xdr:colOff>
      <xdr:row>7</xdr:row>
      <xdr:rowOff>95252</xdr:rowOff>
    </xdr:from>
    <xdr:to>
      <xdr:col>16</xdr:col>
      <xdr:colOff>285750</xdr:colOff>
      <xdr:row>14</xdr:row>
      <xdr:rowOff>180976</xdr:rowOff>
    </xdr:to>
    <xdr:grpSp>
      <xdr:nvGrpSpPr>
        <xdr:cNvPr id="37" name="Group 36">
          <a:extLst>
            <a:ext uri="{FF2B5EF4-FFF2-40B4-BE49-F238E27FC236}">
              <a16:creationId xmlns:a16="http://schemas.microsoft.com/office/drawing/2014/main" id="{A45B6F6C-2F33-450B-B2AD-284D2EA078A7}"/>
            </a:ext>
          </a:extLst>
        </xdr:cNvPr>
        <xdr:cNvGrpSpPr/>
      </xdr:nvGrpSpPr>
      <xdr:grpSpPr>
        <a:xfrm>
          <a:off x="9363075" y="1504952"/>
          <a:ext cx="3838575" cy="1419224"/>
          <a:chOff x="10820400" y="1524002"/>
          <a:chExt cx="3838575" cy="1419224"/>
        </a:xfrm>
      </xdr:grpSpPr>
      <xdr:sp macro="" textlink="">
        <xdr:nvSpPr>
          <xdr:cNvPr id="7" name="Rectangle 6">
            <a:extLst>
              <a:ext uri="{FF2B5EF4-FFF2-40B4-BE49-F238E27FC236}">
                <a16:creationId xmlns:a16="http://schemas.microsoft.com/office/drawing/2014/main" id="{4C63824D-F662-40CF-A127-FA44BE0E9502}"/>
              </a:ext>
            </a:extLst>
          </xdr:cNvPr>
          <xdr:cNvSpPr/>
        </xdr:nvSpPr>
        <xdr:spPr>
          <a:xfrm>
            <a:off x="10820400" y="1524002"/>
            <a:ext cx="3838575" cy="1419224"/>
          </a:xfrm>
          <a:prstGeom prst="rect">
            <a:avLst/>
          </a:prstGeom>
          <a:solidFill>
            <a:schemeClr val="tx2">
              <a:lumMod val="20000"/>
              <a:lumOff val="80000"/>
            </a:schemeClr>
          </a:solidFill>
          <a:ln w="9525">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50" b="0">
                <a:solidFill>
                  <a:srgbClr val="C00000"/>
                </a:solidFill>
              </a:rPr>
              <a:t>Please complete</a:t>
            </a:r>
            <a:r>
              <a:rPr lang="en-AU" sz="1050" b="0" baseline="0">
                <a:solidFill>
                  <a:srgbClr val="C00000"/>
                </a:solidFill>
              </a:rPr>
              <a:t> all yellow cells.</a:t>
            </a:r>
            <a:endParaRPr lang="en-AU" sz="1050" b="0">
              <a:solidFill>
                <a:srgbClr val="C00000"/>
              </a:solidFill>
            </a:endParaRPr>
          </a:p>
        </xdr:txBody>
      </xdr:sp>
      <xdr:grpSp>
        <xdr:nvGrpSpPr>
          <xdr:cNvPr id="36" name="Group 35">
            <a:extLst>
              <a:ext uri="{FF2B5EF4-FFF2-40B4-BE49-F238E27FC236}">
                <a16:creationId xmlns:a16="http://schemas.microsoft.com/office/drawing/2014/main" id="{75A25279-E285-4D62-A4E2-8025E1B3AA2C}"/>
              </a:ext>
            </a:extLst>
          </xdr:cNvPr>
          <xdr:cNvGrpSpPr/>
        </xdr:nvGrpSpPr>
        <xdr:grpSpPr>
          <a:xfrm>
            <a:off x="10910478" y="1883221"/>
            <a:ext cx="735562" cy="246382"/>
            <a:chOff x="10910478" y="1883221"/>
            <a:chExt cx="735562" cy="246382"/>
          </a:xfrm>
        </xdr:grpSpPr>
        <xdr:sp macro="" textlink="">
          <xdr:nvSpPr>
            <xdr:cNvPr id="9" name="Rectangle 8">
              <a:extLst>
                <a:ext uri="{FF2B5EF4-FFF2-40B4-BE49-F238E27FC236}">
                  <a16:creationId xmlns:a16="http://schemas.microsoft.com/office/drawing/2014/main" id="{45EA5218-381B-4677-981B-80687073B387}"/>
                </a:ext>
              </a:extLst>
            </xdr:cNvPr>
            <xdr:cNvSpPr/>
          </xdr:nvSpPr>
          <xdr:spPr>
            <a:xfrm>
              <a:off x="10910478" y="1883695"/>
              <a:ext cx="244807" cy="245798"/>
            </a:xfrm>
            <a:prstGeom prst="rect">
              <a:avLst/>
            </a:prstGeom>
            <a:solidFill>
              <a:srgbClr val="FFFFCC"/>
            </a:solidFill>
            <a:ln w="9525">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0" name="Rectangle 9">
              <a:extLst>
                <a:ext uri="{FF2B5EF4-FFF2-40B4-BE49-F238E27FC236}">
                  <a16:creationId xmlns:a16="http://schemas.microsoft.com/office/drawing/2014/main" id="{03EFB348-28BA-4D50-B33E-AF2304BFBD89}"/>
                </a:ext>
              </a:extLst>
            </xdr:cNvPr>
            <xdr:cNvSpPr/>
          </xdr:nvSpPr>
          <xdr:spPr>
            <a:xfrm>
              <a:off x="11156204" y="1883221"/>
              <a:ext cx="244807" cy="245700"/>
            </a:xfrm>
            <a:prstGeom prst="rect">
              <a:avLst/>
            </a:prstGeom>
            <a:solidFill>
              <a:srgbClr val="FFFF99"/>
            </a:solidFill>
            <a:ln w="9525">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1" name="Rectangle 10">
              <a:extLst>
                <a:ext uri="{FF2B5EF4-FFF2-40B4-BE49-F238E27FC236}">
                  <a16:creationId xmlns:a16="http://schemas.microsoft.com/office/drawing/2014/main" id="{108A4E52-1EA2-47BC-9375-788815752856}"/>
                </a:ext>
              </a:extLst>
            </xdr:cNvPr>
            <xdr:cNvSpPr/>
          </xdr:nvSpPr>
          <xdr:spPr>
            <a:xfrm>
              <a:off x="11401233" y="1883805"/>
              <a:ext cx="244807" cy="245798"/>
            </a:xfrm>
            <a:prstGeom prst="rect">
              <a:avLst/>
            </a:prstGeom>
            <a:solidFill>
              <a:srgbClr val="FFFF00"/>
            </a:solidFill>
            <a:ln w="9525">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sp macro="" textlink="">
        <xdr:nvSpPr>
          <xdr:cNvPr id="12" name="TextBox 11">
            <a:extLst>
              <a:ext uri="{FF2B5EF4-FFF2-40B4-BE49-F238E27FC236}">
                <a16:creationId xmlns:a16="http://schemas.microsoft.com/office/drawing/2014/main" id="{CEBC2FF6-4314-42FF-84E4-2512A4D18F65}"/>
              </a:ext>
            </a:extLst>
          </xdr:cNvPr>
          <xdr:cNvSpPr txBox="1"/>
        </xdr:nvSpPr>
        <xdr:spPr>
          <a:xfrm>
            <a:off x="10830944" y="2194500"/>
            <a:ext cx="3828029" cy="71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90000" tIns="36000" rIns="72000" bIns="36000" rtlCol="0" anchor="t">
            <a:noAutofit/>
          </a:bodyPr>
          <a:lstStyle/>
          <a:p>
            <a:pPr algn="just"/>
            <a:r>
              <a:rPr lang="en-AU" sz="1000">
                <a:solidFill>
                  <a:srgbClr val="C00000"/>
                </a:solidFill>
              </a:rPr>
              <a:t>This</a:t>
            </a:r>
            <a:r>
              <a:rPr lang="en-AU" sz="1000" baseline="0">
                <a:solidFill>
                  <a:srgbClr val="C00000"/>
                </a:solidFill>
              </a:rPr>
              <a:t> form should be completed by businesses applying for Bushfire Industry Recovery Package assistance under the "sector development grants" stream.</a:t>
            </a:r>
            <a:endParaRPr lang="en-AU" sz="1000">
              <a:solidFill>
                <a:srgbClr val="C00000"/>
              </a:solidFill>
            </a:endParaRPr>
          </a:p>
        </xdr:txBody>
      </xdr:sp>
    </xdr:grpSp>
    <xdr:clientData/>
  </xdr:twoCellAnchor>
  <xdr:twoCellAnchor editAs="oneCell">
    <xdr:from>
      <xdr:col>8</xdr:col>
      <xdr:colOff>381000</xdr:colOff>
      <xdr:row>2</xdr:row>
      <xdr:rowOff>9525</xdr:rowOff>
    </xdr:from>
    <xdr:to>
      <xdr:col>10</xdr:col>
      <xdr:colOff>273011</xdr:colOff>
      <xdr:row>4</xdr:row>
      <xdr:rowOff>175725</xdr:rowOff>
    </xdr:to>
    <xdr:pic>
      <xdr:nvPicPr>
        <xdr:cNvPr id="15" name="Picture 14">
          <a:extLst>
            <a:ext uri="{FF2B5EF4-FFF2-40B4-BE49-F238E27FC236}">
              <a16:creationId xmlns:a16="http://schemas.microsoft.com/office/drawing/2014/main" id="{F4D9D3EF-E940-44FA-B348-01411A5D7C8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67625" y="390525"/>
          <a:ext cx="1492211" cy="547200"/>
        </a:xfrm>
        <a:prstGeom prst="rect">
          <a:avLst/>
        </a:prstGeom>
      </xdr:spPr>
    </xdr:pic>
    <xdr:clientData/>
  </xdr:twoCellAnchor>
  <xdr:twoCellAnchor editAs="oneCell">
    <xdr:from>
      <xdr:col>8</xdr:col>
      <xdr:colOff>247651</xdr:colOff>
      <xdr:row>38</xdr:row>
      <xdr:rowOff>118661</xdr:rowOff>
    </xdr:from>
    <xdr:to>
      <xdr:col>13</xdr:col>
      <xdr:colOff>66676</xdr:colOff>
      <xdr:row>51</xdr:row>
      <xdr:rowOff>183248</xdr:rowOff>
    </xdr:to>
    <xdr:pic>
      <xdr:nvPicPr>
        <xdr:cNvPr id="22" name="Picture 21">
          <a:extLst>
            <a:ext uri="{FF2B5EF4-FFF2-40B4-BE49-F238E27FC236}">
              <a16:creationId xmlns:a16="http://schemas.microsoft.com/office/drawing/2014/main" id="{527DA82A-EB17-402B-AFFD-E0CB79E1C366}"/>
            </a:ext>
          </a:extLst>
        </xdr:cNvPr>
        <xdr:cNvPicPr>
          <a:picLocks noChangeAspect="1"/>
        </xdr:cNvPicPr>
      </xdr:nvPicPr>
      <xdr:blipFill>
        <a:blip xmlns:r="http://schemas.openxmlformats.org/officeDocument/2006/relationships" r:embed="rId7"/>
        <a:stretch>
          <a:fillRect/>
        </a:stretch>
      </xdr:blipFill>
      <xdr:spPr>
        <a:xfrm>
          <a:off x="7724776" y="7300511"/>
          <a:ext cx="3429000" cy="2541087"/>
        </a:xfrm>
        <a:prstGeom prst="rect">
          <a:avLst/>
        </a:prstGeom>
        <a:effectLst>
          <a:outerShdw blurRad="50800" dist="38100" dir="2700000" algn="tl" rotWithShape="0">
            <a:prstClr val="black">
              <a:alpha val="40000"/>
            </a:prstClr>
          </a:outerShdw>
        </a:effectLst>
      </xdr:spPr>
    </xdr:pic>
    <xdr:clientData/>
  </xdr:twoCellAnchor>
  <xdr:oneCellAnchor>
    <xdr:from>
      <xdr:col>8</xdr:col>
      <xdr:colOff>171450</xdr:colOff>
      <xdr:row>37</xdr:row>
      <xdr:rowOff>123825</xdr:rowOff>
    </xdr:from>
    <xdr:ext cx="2849883" cy="264560"/>
    <xdr:sp macro="" textlink="">
      <xdr:nvSpPr>
        <xdr:cNvPr id="25" name="TextBox 24">
          <a:extLst>
            <a:ext uri="{FF2B5EF4-FFF2-40B4-BE49-F238E27FC236}">
              <a16:creationId xmlns:a16="http://schemas.microsoft.com/office/drawing/2014/main" id="{C6F7F507-4157-4FC5-852F-5CA3B74C660B}"/>
            </a:ext>
          </a:extLst>
        </xdr:cNvPr>
        <xdr:cNvSpPr txBox="1"/>
      </xdr:nvSpPr>
      <xdr:spPr>
        <a:xfrm>
          <a:off x="7648575" y="7115175"/>
          <a:ext cx="28498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100">
              <a:solidFill>
                <a:srgbClr val="243F7F"/>
              </a:solidFill>
            </a:rPr>
            <a:t>New South Wales functional economic regions</a:t>
          </a:r>
        </a:p>
      </xdr:txBody>
    </xdr:sp>
    <xdr:clientData/>
  </xdr:oneCellAnchor>
  <xdr:twoCellAnchor>
    <xdr:from>
      <xdr:col>17</xdr:col>
      <xdr:colOff>123824</xdr:colOff>
      <xdr:row>88</xdr:row>
      <xdr:rowOff>95250</xdr:rowOff>
    </xdr:from>
    <xdr:to>
      <xdr:col>22</xdr:col>
      <xdr:colOff>495299</xdr:colOff>
      <xdr:row>94</xdr:row>
      <xdr:rowOff>76200</xdr:rowOff>
    </xdr:to>
    <xdr:sp macro="" textlink="">
      <xdr:nvSpPr>
        <xdr:cNvPr id="26" name="Line Callout 2 28">
          <a:extLst>
            <a:ext uri="{FF2B5EF4-FFF2-40B4-BE49-F238E27FC236}">
              <a16:creationId xmlns:a16="http://schemas.microsoft.com/office/drawing/2014/main" id="{FE06D46A-721E-4A7E-99B9-30434CE35286}"/>
            </a:ext>
          </a:extLst>
        </xdr:cNvPr>
        <xdr:cNvSpPr/>
      </xdr:nvSpPr>
      <xdr:spPr>
        <a:xfrm>
          <a:off x="13649324" y="16868775"/>
          <a:ext cx="3419475" cy="1171575"/>
        </a:xfrm>
        <a:prstGeom prst="borderCallout2">
          <a:avLst>
            <a:gd name="adj1" fmla="val 22489"/>
            <a:gd name="adj2" fmla="val -960"/>
            <a:gd name="adj3" fmla="val 22724"/>
            <a:gd name="adj4" fmla="val -15972"/>
            <a:gd name="adj5" fmla="val 62786"/>
            <a:gd name="adj6" fmla="val -33767"/>
          </a:avLst>
        </a:prstGeom>
        <a:solidFill>
          <a:schemeClr val="accent6">
            <a:lumMod val="20000"/>
            <a:lumOff val="80000"/>
          </a:schemeClr>
        </a:solidFill>
        <a:ln w="12700">
          <a:solidFill>
            <a:srgbClr val="05B95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just"/>
          <a:r>
            <a:rPr lang="en-AU" sz="900">
              <a:solidFill>
                <a:schemeClr val="accent1"/>
              </a:solidFill>
            </a:rPr>
            <a:t>As for employment</a:t>
          </a:r>
          <a:r>
            <a:rPr lang="en-AU" sz="900" baseline="0">
              <a:solidFill>
                <a:schemeClr val="accent1"/>
              </a:solidFill>
            </a:rPr>
            <a:t> above, t</a:t>
          </a:r>
          <a:r>
            <a:rPr lang="en-AU" sz="900">
              <a:solidFill>
                <a:schemeClr val="accent1"/>
              </a:solidFill>
            </a:rPr>
            <a:t>hese should be the</a:t>
          </a:r>
          <a:r>
            <a:rPr lang="en-AU" sz="900" baseline="0">
              <a:solidFill>
                <a:schemeClr val="accent1"/>
              </a:solidFill>
            </a:rPr>
            <a:t> </a:t>
          </a:r>
          <a:r>
            <a:rPr lang="en-AU" sz="900" u="none" baseline="0">
              <a:solidFill>
                <a:srgbClr val="FF0000"/>
              </a:solidFill>
            </a:rPr>
            <a:t>additional</a:t>
          </a:r>
          <a:r>
            <a:rPr lang="en-AU" sz="900" baseline="0">
              <a:solidFill>
                <a:schemeClr val="accent1"/>
              </a:solidFill>
            </a:rPr>
            <a:t> wages paid as a result of the project. Please do not include the current level of wages.</a:t>
          </a:r>
        </a:p>
        <a:p>
          <a:pPr algn="just"/>
          <a:endParaRPr lang="en-AU" sz="900" baseline="0">
            <a:solidFill>
              <a:schemeClr val="accent1"/>
            </a:solidFill>
          </a:endParaRPr>
        </a:p>
        <a:p>
          <a:pPr algn="just"/>
          <a:r>
            <a:rPr lang="en-AU" sz="900" baseline="0">
              <a:solidFill>
                <a:schemeClr val="accent1"/>
              </a:solidFill>
            </a:rPr>
            <a:t>For example, if the current payroll is $500,000, and the project will increase total payroll to $750,000, please only include the </a:t>
          </a:r>
          <a:r>
            <a:rPr lang="en-AU" sz="900" u="none" baseline="0">
              <a:solidFill>
                <a:srgbClr val="FF0000"/>
              </a:solidFill>
            </a:rPr>
            <a:t>additional</a:t>
          </a:r>
          <a:r>
            <a:rPr lang="en-AU" sz="900" baseline="0">
              <a:solidFill>
                <a:schemeClr val="accent1"/>
              </a:solidFill>
            </a:rPr>
            <a:t> $250,000.</a:t>
          </a:r>
        </a:p>
      </xdr:txBody>
    </xdr:sp>
    <xdr:clientData/>
  </xdr:twoCellAnchor>
  <xdr:twoCellAnchor>
    <xdr:from>
      <xdr:col>10</xdr:col>
      <xdr:colOff>619125</xdr:colOff>
      <xdr:row>92</xdr:row>
      <xdr:rowOff>85725</xdr:rowOff>
    </xdr:from>
    <xdr:to>
      <xdr:col>16</xdr:col>
      <xdr:colOff>95250</xdr:colOff>
      <xdr:row>93</xdr:row>
      <xdr:rowOff>9525</xdr:rowOff>
    </xdr:to>
    <xdr:sp macro="" textlink="">
      <xdr:nvSpPr>
        <xdr:cNvPr id="27" name="Right Bracket 26">
          <a:extLst>
            <a:ext uri="{FF2B5EF4-FFF2-40B4-BE49-F238E27FC236}">
              <a16:creationId xmlns:a16="http://schemas.microsoft.com/office/drawing/2014/main" id="{9FC81105-42D5-4CC3-A181-91EC94816D33}"/>
            </a:ext>
          </a:extLst>
        </xdr:cNvPr>
        <xdr:cNvSpPr/>
      </xdr:nvSpPr>
      <xdr:spPr>
        <a:xfrm rot="16200000">
          <a:off x="11296650" y="16021050"/>
          <a:ext cx="114300" cy="3314700"/>
        </a:xfrm>
        <a:prstGeom prst="rightBracket">
          <a:avLst/>
        </a:prstGeom>
        <a:ln>
          <a:solidFill>
            <a:srgbClr val="05B955"/>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17</xdr:col>
      <xdr:colOff>123824</xdr:colOff>
      <xdr:row>101</xdr:row>
      <xdr:rowOff>28575</xdr:rowOff>
    </xdr:from>
    <xdr:to>
      <xdr:col>22</xdr:col>
      <xdr:colOff>390525</xdr:colOff>
      <xdr:row>107</xdr:row>
      <xdr:rowOff>9525</xdr:rowOff>
    </xdr:to>
    <xdr:sp macro="" textlink="">
      <xdr:nvSpPr>
        <xdr:cNvPr id="28" name="Line Callout 2 28">
          <a:extLst>
            <a:ext uri="{FF2B5EF4-FFF2-40B4-BE49-F238E27FC236}">
              <a16:creationId xmlns:a16="http://schemas.microsoft.com/office/drawing/2014/main" id="{FBCFCFA2-4C4A-4276-A63B-AB4BABD7BC55}"/>
            </a:ext>
          </a:extLst>
        </xdr:cNvPr>
        <xdr:cNvSpPr/>
      </xdr:nvSpPr>
      <xdr:spPr>
        <a:xfrm>
          <a:off x="13649324" y="19326225"/>
          <a:ext cx="3314701" cy="1171575"/>
        </a:xfrm>
        <a:prstGeom prst="borderCallout2">
          <a:avLst>
            <a:gd name="adj1" fmla="val 22489"/>
            <a:gd name="adj2" fmla="val -960"/>
            <a:gd name="adj3" fmla="val 22724"/>
            <a:gd name="adj4" fmla="val -15972"/>
            <a:gd name="adj5" fmla="val 44900"/>
            <a:gd name="adj6" fmla="val -38939"/>
          </a:avLst>
        </a:prstGeom>
        <a:solidFill>
          <a:schemeClr val="accent6">
            <a:lumMod val="20000"/>
            <a:lumOff val="80000"/>
          </a:schemeClr>
        </a:solidFill>
        <a:ln w="12700">
          <a:solidFill>
            <a:srgbClr val="05B95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just"/>
          <a:r>
            <a:rPr lang="en-AU" sz="900">
              <a:solidFill>
                <a:schemeClr val="accent1"/>
              </a:solidFill>
            </a:rPr>
            <a:t>As for employment</a:t>
          </a:r>
          <a:r>
            <a:rPr lang="en-AU" sz="900" baseline="0">
              <a:solidFill>
                <a:schemeClr val="accent1"/>
              </a:solidFill>
            </a:rPr>
            <a:t> and wages, t</a:t>
          </a:r>
          <a:r>
            <a:rPr lang="en-AU" sz="900">
              <a:solidFill>
                <a:schemeClr val="accent1"/>
              </a:solidFill>
            </a:rPr>
            <a:t>hese should be the</a:t>
          </a:r>
          <a:r>
            <a:rPr lang="en-AU" sz="900" baseline="0">
              <a:solidFill>
                <a:schemeClr val="accent1"/>
              </a:solidFill>
            </a:rPr>
            <a:t> </a:t>
          </a:r>
          <a:r>
            <a:rPr lang="en-AU" sz="900" u="none" baseline="0">
              <a:solidFill>
                <a:srgbClr val="FF0000"/>
              </a:solidFill>
            </a:rPr>
            <a:t>additional</a:t>
          </a:r>
          <a:r>
            <a:rPr lang="en-AU" sz="900" baseline="0">
              <a:solidFill>
                <a:schemeClr val="accent1"/>
              </a:solidFill>
            </a:rPr>
            <a:t> reveunues as a result of the project. Please do not include the current level of revenue.</a:t>
          </a:r>
        </a:p>
        <a:p>
          <a:pPr algn="just"/>
          <a:endParaRPr lang="en-AU" sz="900" baseline="0">
            <a:solidFill>
              <a:schemeClr val="accent1"/>
            </a:solidFill>
          </a:endParaRPr>
        </a:p>
        <a:p>
          <a:pPr algn="just"/>
          <a:r>
            <a:rPr lang="en-AU" sz="900" baseline="0">
              <a:solidFill>
                <a:schemeClr val="accent1"/>
              </a:solidFill>
            </a:rPr>
            <a:t>For example, if the business' current revenue is approximately $800,000 per year, and the project will increase total revenues to $1 million per year, please only include the </a:t>
          </a:r>
          <a:r>
            <a:rPr lang="en-AU" sz="900" u="none" baseline="0">
              <a:solidFill>
                <a:srgbClr val="FF0000"/>
              </a:solidFill>
            </a:rPr>
            <a:t>additional</a:t>
          </a:r>
          <a:r>
            <a:rPr lang="en-AU" sz="900" baseline="0">
              <a:solidFill>
                <a:schemeClr val="accent1"/>
              </a:solidFill>
            </a:rPr>
            <a:t> $200,000.</a:t>
          </a:r>
        </a:p>
      </xdr:txBody>
    </xdr:sp>
    <xdr:clientData/>
  </xdr:twoCellAnchor>
  <xdr:twoCellAnchor>
    <xdr:from>
      <xdr:col>17</xdr:col>
      <xdr:colOff>171450</xdr:colOff>
      <xdr:row>119</xdr:row>
      <xdr:rowOff>104775</xdr:rowOff>
    </xdr:from>
    <xdr:to>
      <xdr:col>22</xdr:col>
      <xdr:colOff>438151</xdr:colOff>
      <xdr:row>125</xdr:row>
      <xdr:rowOff>133350</xdr:rowOff>
    </xdr:to>
    <xdr:sp macro="" textlink="">
      <xdr:nvSpPr>
        <xdr:cNvPr id="29" name="Line Callout 2 28">
          <a:extLst>
            <a:ext uri="{FF2B5EF4-FFF2-40B4-BE49-F238E27FC236}">
              <a16:creationId xmlns:a16="http://schemas.microsoft.com/office/drawing/2014/main" id="{21920A21-FC72-4508-8937-730B1FAC2966}"/>
            </a:ext>
          </a:extLst>
        </xdr:cNvPr>
        <xdr:cNvSpPr/>
      </xdr:nvSpPr>
      <xdr:spPr>
        <a:xfrm>
          <a:off x="13696950" y="22926675"/>
          <a:ext cx="3314701" cy="1171575"/>
        </a:xfrm>
        <a:prstGeom prst="borderCallout2">
          <a:avLst>
            <a:gd name="adj1" fmla="val 22489"/>
            <a:gd name="adj2" fmla="val -960"/>
            <a:gd name="adj3" fmla="val 22724"/>
            <a:gd name="adj4" fmla="val -15972"/>
            <a:gd name="adj5" fmla="val 44900"/>
            <a:gd name="adj6" fmla="val -38939"/>
          </a:avLst>
        </a:prstGeom>
        <a:solidFill>
          <a:schemeClr val="accent6">
            <a:lumMod val="20000"/>
            <a:lumOff val="80000"/>
          </a:schemeClr>
        </a:solidFill>
        <a:ln w="12700">
          <a:solidFill>
            <a:srgbClr val="05B95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just"/>
          <a:r>
            <a:rPr lang="en-AU" sz="900">
              <a:solidFill>
                <a:schemeClr val="accent1"/>
              </a:solidFill>
            </a:rPr>
            <a:t>As for above</a:t>
          </a:r>
          <a:r>
            <a:rPr lang="en-AU" sz="900" baseline="0">
              <a:solidFill>
                <a:schemeClr val="accent1"/>
              </a:solidFill>
            </a:rPr>
            <a:t>, t</a:t>
          </a:r>
          <a:r>
            <a:rPr lang="en-AU" sz="900">
              <a:solidFill>
                <a:schemeClr val="accent1"/>
              </a:solidFill>
            </a:rPr>
            <a:t>hese should be the</a:t>
          </a:r>
          <a:r>
            <a:rPr lang="en-AU" sz="900" baseline="0">
              <a:solidFill>
                <a:schemeClr val="accent1"/>
              </a:solidFill>
            </a:rPr>
            <a:t> </a:t>
          </a:r>
          <a:r>
            <a:rPr lang="en-AU" sz="900" u="none" baseline="0">
              <a:solidFill>
                <a:srgbClr val="FF0000"/>
              </a:solidFill>
            </a:rPr>
            <a:t>additional</a:t>
          </a:r>
          <a:r>
            <a:rPr lang="en-AU" sz="900" baseline="0">
              <a:solidFill>
                <a:schemeClr val="accent1"/>
              </a:solidFill>
            </a:rPr>
            <a:t> expenses as a result of the project. Please do not include the current level of expenses.</a:t>
          </a:r>
        </a:p>
        <a:p>
          <a:pPr algn="just"/>
          <a:endParaRPr lang="en-AU" sz="900" baseline="0">
            <a:solidFill>
              <a:schemeClr val="accent1"/>
            </a:solidFill>
          </a:endParaRPr>
        </a:p>
        <a:p>
          <a:pPr algn="just"/>
          <a:r>
            <a:rPr lang="en-AU" sz="900" baseline="0">
              <a:solidFill>
                <a:schemeClr val="accent1"/>
              </a:solidFill>
            </a:rPr>
            <a:t>For example, if the business' current rent expense is $100,000 per year, and the project will require an increase of rent to $150,000 per year, please only include the </a:t>
          </a:r>
          <a:r>
            <a:rPr lang="en-AU" sz="900" u="none" baseline="0">
              <a:solidFill>
                <a:srgbClr val="FF0000"/>
              </a:solidFill>
            </a:rPr>
            <a:t>additional</a:t>
          </a:r>
          <a:r>
            <a:rPr lang="en-AU" sz="900" baseline="0">
              <a:solidFill>
                <a:schemeClr val="accent1"/>
              </a:solidFill>
            </a:rPr>
            <a:t> $50,000.</a:t>
          </a:r>
        </a:p>
      </xdr:txBody>
    </xdr:sp>
    <xdr:clientData/>
  </xdr:twoCellAnchor>
  <xdr:twoCellAnchor editAs="oneCell">
    <xdr:from>
      <xdr:col>17</xdr:col>
      <xdr:colOff>76200</xdr:colOff>
      <xdr:row>63</xdr:row>
      <xdr:rowOff>41275</xdr:rowOff>
    </xdr:from>
    <xdr:to>
      <xdr:col>17</xdr:col>
      <xdr:colOff>564360</xdr:colOff>
      <xdr:row>65</xdr:row>
      <xdr:rowOff>67075</xdr:rowOff>
    </xdr:to>
    <xdr:pic>
      <xdr:nvPicPr>
        <xdr:cNvPr id="30" name="Picture 29">
          <a:extLst>
            <a:ext uri="{FF2B5EF4-FFF2-40B4-BE49-F238E27FC236}">
              <a16:creationId xmlns:a16="http://schemas.microsoft.com/office/drawing/2014/main" id="{D55514E7-66FA-4F9C-971C-2DB057EFE58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601700" y="11928475"/>
          <a:ext cx="488160" cy="406800"/>
        </a:xfrm>
        <a:prstGeom prst="rect">
          <a:avLst/>
        </a:prstGeom>
      </xdr:spPr>
    </xdr:pic>
    <xdr:clientData/>
  </xdr:twoCellAnchor>
  <xdr:oneCellAnchor>
    <xdr:from>
      <xdr:col>17</xdr:col>
      <xdr:colOff>57149</xdr:colOff>
      <xdr:row>65</xdr:row>
      <xdr:rowOff>123825</xdr:rowOff>
    </xdr:from>
    <xdr:ext cx="3571875" cy="1219308"/>
    <xdr:sp macro="" textlink="">
      <xdr:nvSpPr>
        <xdr:cNvPr id="35" name="TextBox 34">
          <a:extLst>
            <a:ext uri="{FF2B5EF4-FFF2-40B4-BE49-F238E27FC236}">
              <a16:creationId xmlns:a16="http://schemas.microsoft.com/office/drawing/2014/main" id="{E73C3F89-1026-420D-B930-A54F322EB7D5}"/>
            </a:ext>
          </a:extLst>
        </xdr:cNvPr>
        <xdr:cNvSpPr txBox="1"/>
      </xdr:nvSpPr>
      <xdr:spPr>
        <a:xfrm>
          <a:off x="13582649" y="12392025"/>
          <a:ext cx="3571875" cy="1219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pPr algn="just"/>
          <a:r>
            <a:rPr lang="en-AU" sz="900">
              <a:solidFill>
                <a:schemeClr val="tx1">
                  <a:lumMod val="75000"/>
                  <a:lumOff val="25000"/>
                </a:schemeClr>
              </a:solidFill>
            </a:rPr>
            <a:t>For example, if the business generates $100,000 in receipts per month, only $90,909 of revenues should be recorded, as 10% of the $100,000 is likely to be goods and services tax (GST) collected.</a:t>
          </a:r>
        </a:p>
        <a:p>
          <a:pPr algn="just"/>
          <a:endParaRPr lang="en-AU" sz="900">
            <a:solidFill>
              <a:schemeClr val="tx1">
                <a:lumMod val="75000"/>
                <a:lumOff val="25000"/>
              </a:schemeClr>
            </a:solidFill>
          </a:endParaRPr>
        </a:p>
        <a:p>
          <a:pPr algn="just"/>
          <a:r>
            <a:rPr lang="en-AU" sz="900">
              <a:solidFill>
                <a:schemeClr val="tx1">
                  <a:lumMod val="75000"/>
                  <a:lumOff val="25000"/>
                </a:schemeClr>
              </a:solidFill>
            </a:rPr>
            <a:t>To determine the level of GST, simpy divide by 11 (for example, $100,000 ÷ 11 = $90,909).</a:t>
          </a:r>
          <a:r>
            <a:rPr lang="en-AU" sz="900" baseline="0">
              <a:solidFill>
                <a:schemeClr val="tx1">
                  <a:lumMod val="75000"/>
                  <a:lumOff val="25000"/>
                </a:schemeClr>
              </a:solidFill>
            </a:rPr>
            <a:t> As a check, if you then mulitply the GST-exclusive amount by 1.1, you should get the full amount again (for example: $90,909 × 1.1 = $100,000).</a:t>
          </a:r>
          <a:endParaRPr lang="en-AU" sz="900">
            <a:solidFill>
              <a:schemeClr val="tx1">
                <a:lumMod val="75000"/>
                <a:lumOff val="25000"/>
              </a:schemeClr>
            </a:solidFill>
          </a:endParaRPr>
        </a:p>
      </xdr:txBody>
    </xdr:sp>
    <xdr:clientData/>
  </xdr:oneCellAnchor>
  <xdr:twoCellAnchor editAs="oneCell">
    <xdr:from>
      <xdr:col>17</xdr:col>
      <xdr:colOff>114300</xdr:colOff>
      <xdr:row>95</xdr:row>
      <xdr:rowOff>33738</xdr:rowOff>
    </xdr:from>
    <xdr:to>
      <xdr:col>17</xdr:col>
      <xdr:colOff>508000</xdr:colOff>
      <xdr:row>96</xdr:row>
      <xdr:rowOff>173003</xdr:rowOff>
    </xdr:to>
    <xdr:pic>
      <xdr:nvPicPr>
        <xdr:cNvPr id="42" name="Picture 41">
          <a:extLst>
            <a:ext uri="{FF2B5EF4-FFF2-40B4-BE49-F238E27FC236}">
              <a16:creationId xmlns:a16="http://schemas.microsoft.com/office/drawing/2014/main" id="{327D7B5F-8D7E-44FA-ABE5-D0BE3EBEEDB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639800" y="18188388"/>
          <a:ext cx="393700" cy="3297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A84E0-EA09-4AD3-BA76-7B8994740336}">
  <sheetPr codeName="Sheet1">
    <pageSetUpPr fitToPage="1"/>
  </sheetPr>
  <dimension ref="A1:AI150"/>
  <sheetViews>
    <sheetView showGridLines="0" showRowColHeaders="0" tabSelected="1" zoomScaleNormal="100" workbookViewId="0">
      <selection activeCell="F9" sqref="F9"/>
    </sheetView>
  </sheetViews>
  <sheetFormatPr defaultColWidth="0" defaultRowHeight="15" customHeight="1" zeroHeight="1" x14ac:dyDescent="0.25"/>
  <cols>
    <col min="1" max="1" width="0.85546875" customWidth="1"/>
    <col min="2" max="2" width="2.5703125" customWidth="1"/>
    <col min="3" max="3" width="8.28515625" customWidth="1"/>
    <col min="4" max="4" width="0.85546875" customWidth="1"/>
    <col min="5" max="5" width="32.5703125" bestFit="1" customWidth="1"/>
    <col min="6" max="6" width="43" bestFit="1" customWidth="1"/>
    <col min="7" max="10" width="12" customWidth="1"/>
    <col min="11" max="11" width="11.85546875" customWidth="1"/>
    <col min="12" max="23" width="9.140625" customWidth="1"/>
    <col min="24" max="16384" width="9.140625" hidden="1"/>
  </cols>
  <sheetData>
    <row r="1" spans="1:26" x14ac:dyDescent="0.25">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x14ac:dyDescent="0.25">
      <c r="A2" s="12"/>
      <c r="B2" s="12"/>
      <c r="C2" s="12"/>
      <c r="D2" s="12"/>
      <c r="E2" s="12"/>
      <c r="F2" s="12"/>
      <c r="G2" s="12"/>
      <c r="H2" s="12"/>
      <c r="I2" s="12"/>
      <c r="J2" s="12"/>
      <c r="K2" s="12"/>
      <c r="L2" s="12"/>
      <c r="M2" s="12"/>
      <c r="N2" s="12"/>
      <c r="O2" s="12"/>
      <c r="P2" s="12"/>
      <c r="Q2" s="12"/>
      <c r="R2" s="12"/>
      <c r="S2" s="12"/>
      <c r="T2" s="12"/>
      <c r="U2" s="12"/>
      <c r="V2" s="12"/>
      <c r="W2" s="12"/>
      <c r="X2" s="12"/>
      <c r="Y2" s="12"/>
      <c r="Z2" s="12"/>
    </row>
    <row r="3" spans="1:26" x14ac:dyDescent="0.25">
      <c r="A3" s="12"/>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2"/>
      <c r="B4" s="12"/>
      <c r="C4" s="12"/>
      <c r="D4" s="12"/>
      <c r="E4" s="12"/>
      <c r="F4" s="12"/>
      <c r="G4" s="12"/>
      <c r="H4" s="12"/>
      <c r="I4" s="12"/>
      <c r="J4" s="12"/>
      <c r="K4" s="12"/>
      <c r="L4" s="12"/>
      <c r="M4" s="12"/>
      <c r="N4" s="12"/>
      <c r="O4" s="12"/>
      <c r="P4" s="12"/>
      <c r="Q4" s="12"/>
      <c r="R4" s="12"/>
      <c r="S4" s="12"/>
      <c r="T4" s="12"/>
      <c r="U4" s="12"/>
      <c r="V4" s="12"/>
      <c r="W4" s="12"/>
      <c r="X4" s="12"/>
      <c r="Y4" s="12"/>
      <c r="Z4" s="12"/>
    </row>
    <row r="5" spans="1:26" x14ac:dyDescent="0.25">
      <c r="A5" s="12"/>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2"/>
      <c r="B6" s="95"/>
      <c r="C6" s="95"/>
      <c r="D6" s="95"/>
      <c r="E6" s="95"/>
      <c r="F6" s="95"/>
      <c r="G6" s="95"/>
      <c r="H6" s="95"/>
      <c r="I6" s="95"/>
      <c r="J6" s="95"/>
      <c r="K6" s="95"/>
      <c r="L6" s="95"/>
      <c r="M6" s="95"/>
      <c r="N6" s="95"/>
      <c r="O6" s="95"/>
      <c r="P6" s="95"/>
      <c r="Q6" s="95"/>
      <c r="R6" s="95"/>
      <c r="S6" s="95"/>
      <c r="T6" s="95"/>
      <c r="U6" s="95"/>
      <c r="V6" s="95"/>
      <c r="W6" s="95"/>
      <c r="X6" s="13"/>
    </row>
    <row r="7" spans="1:26" ht="21" x14ac:dyDescent="0.35">
      <c r="A7" s="14"/>
      <c r="B7" s="14"/>
      <c r="C7" s="15" t="s">
        <v>1</v>
      </c>
      <c r="D7" s="15"/>
      <c r="E7" s="16" t="s">
        <v>0</v>
      </c>
      <c r="F7" s="14"/>
      <c r="G7" s="14"/>
      <c r="H7" s="14"/>
      <c r="I7" s="14"/>
      <c r="J7" s="14"/>
      <c r="K7" s="14"/>
      <c r="L7" s="14"/>
      <c r="M7" s="14"/>
      <c r="N7" s="14"/>
      <c r="O7" s="14"/>
      <c r="P7" s="14"/>
      <c r="Q7" s="14"/>
      <c r="R7" s="14"/>
      <c r="S7" s="14"/>
      <c r="T7" s="14"/>
      <c r="U7" s="14"/>
      <c r="V7" s="14"/>
      <c r="W7" s="14"/>
      <c r="X7" s="13"/>
    </row>
    <row r="8" spans="1:26" x14ac:dyDescent="0.25">
      <c r="A8" s="55"/>
      <c r="B8" s="95"/>
      <c r="C8" s="95"/>
      <c r="D8" s="95"/>
      <c r="E8" s="95"/>
      <c r="F8" s="95"/>
      <c r="G8" s="95"/>
      <c r="H8" s="95"/>
      <c r="I8" s="95"/>
      <c r="J8" s="95"/>
      <c r="K8" s="95"/>
      <c r="L8" s="95"/>
      <c r="M8" s="95"/>
      <c r="N8" s="95"/>
      <c r="O8" s="95"/>
      <c r="P8" s="95"/>
      <c r="Q8" s="95"/>
      <c r="R8" s="95"/>
      <c r="S8" s="95"/>
      <c r="T8" s="95"/>
      <c r="U8" s="95"/>
      <c r="V8" s="95"/>
      <c r="W8" s="95"/>
      <c r="X8" s="13"/>
    </row>
    <row r="9" spans="1:26" x14ac:dyDescent="0.25">
      <c r="A9" s="55"/>
      <c r="B9" s="95"/>
      <c r="C9" s="17">
        <v>1</v>
      </c>
      <c r="D9" s="95"/>
      <c r="E9" s="96" t="s">
        <v>2</v>
      </c>
      <c r="F9" s="18"/>
      <c r="G9" s="89"/>
      <c r="H9" s="90" t="str">
        <f>IF(F9&lt;&gt;"",".","(Required)")</f>
        <v>(Required)</v>
      </c>
      <c r="I9" s="95"/>
      <c r="J9" s="95"/>
      <c r="K9" s="95"/>
      <c r="L9" s="95"/>
      <c r="M9" s="95"/>
      <c r="N9" s="95"/>
      <c r="O9" s="95"/>
      <c r="P9" s="95"/>
      <c r="Q9" s="95"/>
      <c r="R9" s="95"/>
      <c r="S9" s="95"/>
      <c r="T9" s="95"/>
      <c r="U9" s="95"/>
      <c r="V9" s="95"/>
      <c r="W9" s="95"/>
      <c r="X9" s="13"/>
    </row>
    <row r="10" spans="1:26" x14ac:dyDescent="0.25">
      <c r="A10" s="55"/>
      <c r="B10" s="95"/>
      <c r="C10" s="95"/>
      <c r="D10" s="95"/>
      <c r="E10" s="95"/>
      <c r="F10" s="95"/>
      <c r="G10" s="95"/>
      <c r="H10" s="95"/>
      <c r="I10" s="95"/>
      <c r="J10" s="95"/>
      <c r="K10" s="95"/>
      <c r="L10" s="95"/>
      <c r="M10" s="95"/>
      <c r="N10" s="95"/>
      <c r="O10" s="95"/>
      <c r="P10" s="95"/>
      <c r="Q10" s="95"/>
      <c r="R10" s="95"/>
      <c r="S10" s="95"/>
      <c r="T10" s="95"/>
      <c r="U10" s="95"/>
      <c r="V10" s="95"/>
      <c r="W10" s="95"/>
      <c r="X10" s="13"/>
    </row>
    <row r="11" spans="1:26" x14ac:dyDescent="0.25">
      <c r="A11" s="55"/>
      <c r="B11" s="95"/>
      <c r="C11" s="17">
        <f>MAX($C$9:C10)+1</f>
        <v>2</v>
      </c>
      <c r="D11" s="95"/>
      <c r="E11" s="155" t="s">
        <v>16</v>
      </c>
      <c r="F11" s="155"/>
      <c r="G11" s="154"/>
      <c r="H11" s="152">
        <v>2020</v>
      </c>
      <c r="I11" s="156" t="str">
        <f>IF(OR(H11="",H11&lt;=0),"(Required)",".")</f>
        <v>.</v>
      </c>
      <c r="J11" s="95"/>
      <c r="K11" s="95"/>
      <c r="L11" s="95"/>
      <c r="M11" s="95"/>
      <c r="N11" s="95"/>
      <c r="O11" s="95"/>
      <c r="P11" s="95"/>
      <c r="Q11" s="95"/>
      <c r="R11" s="95"/>
      <c r="S11" s="95"/>
      <c r="T11" s="95"/>
      <c r="U11" s="95"/>
      <c r="V11" s="95"/>
      <c r="W11" s="95"/>
      <c r="X11" s="13"/>
    </row>
    <row r="12" spans="1:26" x14ac:dyDescent="0.25">
      <c r="A12" s="55"/>
      <c r="B12" s="95"/>
      <c r="C12" s="132">
        <f>MAX($C$9:C11)+1</f>
        <v>3</v>
      </c>
      <c r="D12" s="95"/>
      <c r="E12" s="158" t="s">
        <v>625</v>
      </c>
      <c r="F12" s="153"/>
      <c r="G12" s="34">
        <v>30</v>
      </c>
      <c r="H12" s="157" t="s">
        <v>618</v>
      </c>
      <c r="I12" s="159" t="str">
        <f>IF(OR(G12="",H12=""),"(Required)",(IF(G12&gt;INDEX(Data!$F$48:$F$59,MATCH(H12,Data!$E$48:$E$59,0),),"Error - day/date mismatch",".")))</f>
        <v>.</v>
      </c>
      <c r="J12" s="159"/>
      <c r="K12" s="95"/>
      <c r="L12" s="95"/>
      <c r="M12" s="95"/>
      <c r="N12" s="95"/>
      <c r="O12" s="95"/>
      <c r="P12" s="95"/>
      <c r="Q12" s="95"/>
      <c r="R12" s="95"/>
      <c r="S12" s="95"/>
      <c r="T12" s="95"/>
      <c r="U12" s="95"/>
      <c r="V12" s="95"/>
      <c r="W12" s="95"/>
      <c r="X12" s="13"/>
    </row>
    <row r="13" spans="1:26" x14ac:dyDescent="0.25">
      <c r="A13" s="55"/>
      <c r="B13" s="95"/>
      <c r="C13" s="132">
        <f>MAX($C$9:C12)+1</f>
        <v>4</v>
      </c>
      <c r="D13" s="95"/>
      <c r="E13" s="160" t="str">
        <f>IF(I12=".",CONCATENATE("Confirmation: The first financial year of the data ends on ",G12," ",H12,", ",H11,"."),".")</f>
        <v>Confirmation: The first financial year of the data ends on 30 June, 2020.</v>
      </c>
      <c r="F13" s="155"/>
      <c r="G13" s="95"/>
      <c r="H13" s="95"/>
      <c r="I13" s="95"/>
      <c r="J13" s="95"/>
      <c r="K13" s="95"/>
      <c r="L13" s="95"/>
      <c r="M13" s="95"/>
      <c r="N13" s="95"/>
      <c r="O13" s="95"/>
      <c r="P13" s="95"/>
      <c r="Q13" s="95"/>
      <c r="R13" s="95"/>
      <c r="S13" s="95"/>
      <c r="T13" s="95"/>
      <c r="U13" s="95"/>
      <c r="V13" s="95"/>
      <c r="W13" s="95"/>
      <c r="X13" s="13"/>
    </row>
    <row r="14" spans="1:26" x14ac:dyDescent="0.25">
      <c r="A14" s="55"/>
      <c r="B14" s="95"/>
      <c r="C14" s="95"/>
      <c r="D14" s="95"/>
      <c r="E14" s="95"/>
      <c r="F14" s="95"/>
      <c r="G14" s="95"/>
      <c r="H14" s="95"/>
      <c r="I14" s="95"/>
      <c r="J14" s="95"/>
      <c r="K14" s="95"/>
      <c r="L14" s="95"/>
      <c r="M14" s="95"/>
      <c r="N14" s="95"/>
      <c r="O14" s="95"/>
      <c r="P14" s="95"/>
      <c r="Q14" s="95"/>
      <c r="R14" s="95"/>
      <c r="S14" s="95"/>
      <c r="T14" s="95"/>
      <c r="U14" s="95"/>
      <c r="V14" s="95"/>
      <c r="W14" s="95"/>
      <c r="X14" s="13"/>
    </row>
    <row r="15" spans="1:26" x14ac:dyDescent="0.25">
      <c r="A15" s="55"/>
      <c r="B15" s="95"/>
      <c r="C15" s="95"/>
      <c r="D15" s="95"/>
      <c r="E15" s="95"/>
      <c r="F15" s="95"/>
      <c r="G15" s="95"/>
      <c r="H15" s="95"/>
      <c r="I15" s="95"/>
      <c r="J15" s="95"/>
      <c r="K15" s="95"/>
      <c r="L15" s="95"/>
      <c r="M15" s="95"/>
      <c r="N15" s="95"/>
      <c r="O15" s="95"/>
      <c r="P15" s="95"/>
      <c r="Q15" s="95"/>
      <c r="R15" s="95"/>
      <c r="S15" s="95"/>
      <c r="T15" s="95"/>
      <c r="U15" s="95"/>
      <c r="V15" s="95"/>
      <c r="W15" s="95"/>
      <c r="X15" s="13"/>
    </row>
    <row r="16" spans="1:26" x14ac:dyDescent="0.25">
      <c r="A16" s="55"/>
      <c r="B16" s="95"/>
      <c r="C16" s="132">
        <f>MAX($C$9:C15)+1</f>
        <v>5</v>
      </c>
      <c r="D16" s="95"/>
      <c r="E16" s="98" t="s">
        <v>52</v>
      </c>
      <c r="F16" s="96"/>
      <c r="G16" s="74"/>
      <c r="H16" s="20" t="str">
        <f>IF(OR(G16="",G16&lt;=0),"(Required)",".")</f>
        <v>(Required)</v>
      </c>
      <c r="I16" s="95"/>
      <c r="J16" s="95"/>
      <c r="K16" s="95"/>
      <c r="L16" s="95"/>
      <c r="M16" s="95"/>
      <c r="N16" s="95"/>
      <c r="O16" s="95"/>
      <c r="P16" s="95"/>
      <c r="Q16" s="95"/>
      <c r="R16" s="95"/>
      <c r="S16" s="95"/>
      <c r="T16" s="95"/>
      <c r="U16" s="95"/>
      <c r="V16" s="95"/>
      <c r="W16" s="95"/>
      <c r="X16" s="13"/>
    </row>
    <row r="17" spans="1:35" x14ac:dyDescent="0.25">
      <c r="A17" s="55"/>
      <c r="B17" s="95"/>
      <c r="C17" s="95"/>
      <c r="D17" s="95"/>
      <c r="E17" s="95"/>
      <c r="F17" s="95"/>
      <c r="G17" s="95"/>
      <c r="H17" s="95"/>
      <c r="I17" s="95"/>
      <c r="J17" s="95"/>
      <c r="K17" s="95"/>
      <c r="L17" s="95"/>
      <c r="M17" s="95"/>
      <c r="N17" s="95"/>
      <c r="O17" s="95"/>
      <c r="P17" s="95"/>
      <c r="Q17" s="95"/>
      <c r="R17" s="95"/>
      <c r="S17" s="95"/>
      <c r="T17" s="95"/>
      <c r="U17" s="95"/>
      <c r="V17" s="95"/>
      <c r="W17" s="95"/>
      <c r="X17" s="13"/>
    </row>
    <row r="18" spans="1:35" x14ac:dyDescent="0.25">
      <c r="A18" s="55"/>
      <c r="B18" s="95"/>
      <c r="C18" s="95"/>
      <c r="D18" s="95"/>
      <c r="E18" s="99" t="s">
        <v>53</v>
      </c>
      <c r="F18" s="95"/>
      <c r="G18" s="95"/>
      <c r="H18" s="95"/>
      <c r="I18" s="95"/>
      <c r="J18" s="95"/>
      <c r="K18" s="95"/>
      <c r="L18" s="95"/>
      <c r="M18" s="95"/>
      <c r="N18" s="95"/>
      <c r="O18" s="95"/>
      <c r="P18" s="95"/>
      <c r="Q18" s="95"/>
      <c r="R18" s="95"/>
      <c r="S18" s="95"/>
      <c r="T18" s="95"/>
      <c r="U18" s="95"/>
      <c r="V18" s="95"/>
      <c r="W18" s="95"/>
      <c r="X18" s="13"/>
    </row>
    <row r="19" spans="1:35" ht="39" x14ac:dyDescent="0.25">
      <c r="A19" s="55"/>
      <c r="B19" s="95"/>
      <c r="C19" s="95"/>
      <c r="D19" s="95"/>
      <c r="E19" s="75" t="s">
        <v>54</v>
      </c>
      <c r="F19" s="75" t="s">
        <v>57</v>
      </c>
      <c r="G19" s="76" t="s">
        <v>536</v>
      </c>
      <c r="H19" s="77" t="s">
        <v>586</v>
      </c>
      <c r="I19" s="78" t="s">
        <v>55</v>
      </c>
      <c r="J19" s="78"/>
      <c r="K19" s="78"/>
      <c r="L19" s="95"/>
      <c r="M19" s="97"/>
      <c r="N19" s="97"/>
      <c r="O19" s="97"/>
      <c r="P19" s="97"/>
      <c r="Q19" s="97"/>
      <c r="R19" s="97"/>
      <c r="S19" s="97"/>
      <c r="T19" s="97"/>
      <c r="U19" s="97"/>
      <c r="V19" s="97"/>
      <c r="W19" s="97"/>
    </row>
    <row r="20" spans="1:35" x14ac:dyDescent="0.25">
      <c r="A20" s="55"/>
      <c r="B20" s="95"/>
      <c r="C20" s="132">
        <f>MAX($C$9:C19)+1</f>
        <v>6</v>
      </c>
      <c r="D20" s="95"/>
      <c r="E20" s="100" t="s">
        <v>608</v>
      </c>
      <c r="F20" s="101" t="s">
        <v>607</v>
      </c>
      <c r="G20" s="102">
        <f>G16</f>
        <v>0</v>
      </c>
      <c r="H20" s="103">
        <f>IF(OR(G20=0,$G$27=0),0,G20/$G$27)</f>
        <v>0</v>
      </c>
      <c r="I20" s="104" t="s">
        <v>61</v>
      </c>
      <c r="J20" s="101"/>
      <c r="K20" s="96"/>
      <c r="L20" s="95"/>
      <c r="M20" s="97"/>
      <c r="N20" s="97"/>
      <c r="O20" s="97"/>
      <c r="P20" s="97"/>
      <c r="Q20" s="97"/>
      <c r="R20" s="97"/>
      <c r="S20" s="97"/>
      <c r="T20" s="97"/>
      <c r="U20" s="97"/>
      <c r="V20" s="97"/>
      <c r="W20" s="97"/>
      <c r="AI20" s="22"/>
    </row>
    <row r="21" spans="1:35" x14ac:dyDescent="0.25">
      <c r="A21" s="55"/>
      <c r="B21" s="95"/>
      <c r="C21" s="132">
        <f>MAX($C$9:C20)+1</f>
        <v>7</v>
      </c>
      <c r="D21" s="95"/>
      <c r="E21" s="26"/>
      <c r="F21" s="23"/>
      <c r="G21" s="24"/>
      <c r="H21" s="103">
        <f>IF(OR(G21=0,$G$27=0),0,G21/$G$27)</f>
        <v>0</v>
      </c>
      <c r="I21" s="25"/>
      <c r="J21" s="41"/>
      <c r="K21" s="42" t="str">
        <f>IF(OR(AND(E21="",F21="",G21="",I21=""),AND(E21&lt;&gt;"",F21&lt;&gt;"",G21&lt;&gt;"",I21&lt;&gt;"")),".","(Required)")</f>
        <v>.</v>
      </c>
      <c r="L21" s="95"/>
      <c r="M21" s="97"/>
      <c r="N21" s="97"/>
      <c r="O21" s="97"/>
      <c r="P21" s="97"/>
      <c r="Q21" s="97"/>
      <c r="R21" s="97"/>
      <c r="S21" s="97"/>
      <c r="T21" s="97"/>
      <c r="U21" s="97"/>
      <c r="V21" s="97"/>
      <c r="W21" s="97"/>
      <c r="AI21" s="22"/>
    </row>
    <row r="22" spans="1:35" x14ac:dyDescent="0.25">
      <c r="A22" s="55"/>
      <c r="B22" s="95"/>
      <c r="C22" s="132">
        <f>MAX($C$9:C21)+1</f>
        <v>8</v>
      </c>
      <c r="D22" s="95"/>
      <c r="E22" s="26"/>
      <c r="F22" s="23"/>
      <c r="G22" s="24"/>
      <c r="H22" s="103">
        <f>IF(OR(G22=0,$G$27=0),0,G22/$G$27)</f>
        <v>0</v>
      </c>
      <c r="I22" s="25"/>
      <c r="J22" s="41"/>
      <c r="K22" s="42" t="str">
        <f t="shared" ref="K22:K26" si="0">IF(OR(AND(E22="",F22="",G22="",I22=""),AND(E22&lt;&gt;"",F22&lt;&gt;"",G22&lt;&gt;"",I22&lt;&gt;"")),".","(Required)")</f>
        <v>.</v>
      </c>
      <c r="L22" s="95"/>
      <c r="M22" s="97"/>
      <c r="N22" s="97"/>
      <c r="O22" s="97"/>
      <c r="P22" s="97"/>
      <c r="Q22" s="97"/>
      <c r="R22" s="97"/>
      <c r="S22" s="97"/>
      <c r="T22" s="97"/>
      <c r="U22" s="97"/>
      <c r="V22" s="97"/>
      <c r="W22" s="97"/>
      <c r="AI22" s="22"/>
    </row>
    <row r="23" spans="1:35" x14ac:dyDescent="0.25">
      <c r="A23" s="55"/>
      <c r="B23" s="95"/>
      <c r="C23" s="132">
        <f>MAX($C$9:C22)+1</f>
        <v>9</v>
      </c>
      <c r="D23" s="95"/>
      <c r="E23" s="26"/>
      <c r="F23" s="23"/>
      <c r="G23" s="24"/>
      <c r="H23" s="103">
        <f t="shared" ref="H23:H26" si="1">IF(OR(G23=0,$G$27=0),0,G23/$G$27)</f>
        <v>0</v>
      </c>
      <c r="I23" s="25"/>
      <c r="J23" s="41"/>
      <c r="K23" s="42" t="str">
        <f t="shared" si="0"/>
        <v>.</v>
      </c>
      <c r="L23" s="95"/>
      <c r="M23" s="97"/>
      <c r="N23" s="97"/>
      <c r="O23" s="97"/>
      <c r="P23" s="97"/>
      <c r="Q23" s="97"/>
      <c r="R23" s="97"/>
      <c r="S23" s="97"/>
      <c r="T23" s="97"/>
      <c r="U23" s="97"/>
      <c r="V23" s="97"/>
      <c r="W23" s="97"/>
      <c r="AI23" s="22"/>
    </row>
    <row r="24" spans="1:35" x14ac:dyDescent="0.25">
      <c r="A24" s="55"/>
      <c r="B24" s="95"/>
      <c r="C24" s="132">
        <f>MAX($C$9:C23)+1</f>
        <v>10</v>
      </c>
      <c r="D24" s="95"/>
      <c r="E24" s="26"/>
      <c r="F24" s="23"/>
      <c r="G24" s="24"/>
      <c r="H24" s="103">
        <f t="shared" si="1"/>
        <v>0</v>
      </c>
      <c r="I24" s="25"/>
      <c r="J24" s="41"/>
      <c r="K24" s="42" t="str">
        <f t="shared" si="0"/>
        <v>.</v>
      </c>
      <c r="L24" s="95"/>
      <c r="M24" s="97"/>
      <c r="N24" s="97"/>
      <c r="O24" s="97"/>
      <c r="P24" s="97"/>
      <c r="Q24" s="97"/>
      <c r="R24" s="97"/>
      <c r="S24" s="97"/>
      <c r="T24" s="97"/>
      <c r="U24" s="97"/>
      <c r="V24" s="97"/>
      <c r="W24" s="97"/>
      <c r="AI24" s="22"/>
    </row>
    <row r="25" spans="1:35" x14ac:dyDescent="0.25">
      <c r="A25" s="55"/>
      <c r="B25" s="95"/>
      <c r="C25" s="132">
        <f>MAX($C$9:C24)+1</f>
        <v>11</v>
      </c>
      <c r="D25" s="95"/>
      <c r="E25" s="26"/>
      <c r="F25" s="23"/>
      <c r="G25" s="24"/>
      <c r="H25" s="103">
        <f t="shared" si="1"/>
        <v>0</v>
      </c>
      <c r="I25" s="25"/>
      <c r="J25" s="41"/>
      <c r="K25" s="42" t="str">
        <f t="shared" si="0"/>
        <v>.</v>
      </c>
      <c r="L25" s="95"/>
      <c r="M25" s="97"/>
      <c r="N25" s="97"/>
      <c r="O25" s="97"/>
      <c r="P25" s="97"/>
      <c r="Q25" s="97"/>
      <c r="R25" s="97"/>
      <c r="S25" s="97"/>
      <c r="T25" s="97"/>
      <c r="U25" s="97"/>
      <c r="V25" s="97"/>
      <c r="W25" s="97"/>
      <c r="AI25" s="22"/>
    </row>
    <row r="26" spans="1:35" x14ac:dyDescent="0.25">
      <c r="A26" s="55"/>
      <c r="B26" s="95"/>
      <c r="C26" s="132">
        <f>MAX($C$9:C25)+1</f>
        <v>12</v>
      </c>
      <c r="D26" s="95"/>
      <c r="E26" s="26"/>
      <c r="F26" s="23"/>
      <c r="G26" s="24"/>
      <c r="H26" s="103">
        <f t="shared" si="1"/>
        <v>0</v>
      </c>
      <c r="I26" s="25"/>
      <c r="J26" s="41"/>
      <c r="K26" s="42" t="str">
        <f t="shared" si="0"/>
        <v>.</v>
      </c>
      <c r="L26" s="95"/>
      <c r="M26" s="97"/>
      <c r="N26" s="97"/>
      <c r="O26" s="97"/>
      <c r="P26" s="97"/>
      <c r="Q26" s="97"/>
      <c r="R26" s="97"/>
      <c r="S26" s="97"/>
      <c r="T26" s="97"/>
      <c r="U26" s="97"/>
      <c r="V26" s="97"/>
      <c r="W26" s="97"/>
      <c r="AI26" s="22"/>
    </row>
    <row r="27" spans="1:35" x14ac:dyDescent="0.25">
      <c r="A27" s="55"/>
      <c r="B27" s="95"/>
      <c r="C27" s="95"/>
      <c r="D27" s="95"/>
      <c r="E27" s="95"/>
      <c r="F27" s="105" t="s">
        <v>62</v>
      </c>
      <c r="G27" s="106">
        <f>SUM(G20:G26)</f>
        <v>0</v>
      </c>
      <c r="H27" s="27" t="str">
        <f>IF(G27&lt;&gt;Q71,CONCATENATE("Note: Funding contributions are not equal to project capital cost (Item B",C71,")."),".")</f>
        <v>.</v>
      </c>
      <c r="I27" s="95"/>
      <c r="J27" s="95"/>
      <c r="K27" s="95"/>
      <c r="L27" s="95"/>
      <c r="M27" s="95"/>
      <c r="N27" s="107"/>
      <c r="O27" s="95"/>
      <c r="P27" s="95"/>
      <c r="Q27" s="95"/>
      <c r="R27" s="95"/>
      <c r="S27" s="95"/>
      <c r="T27" s="95"/>
      <c r="U27" s="97"/>
      <c r="V27" s="97"/>
      <c r="W27" s="97"/>
      <c r="AI27" s="8"/>
    </row>
    <row r="28" spans="1:35" x14ac:dyDescent="0.25">
      <c r="A28" s="55"/>
      <c r="B28" s="95"/>
      <c r="C28" s="95"/>
      <c r="D28" s="95"/>
      <c r="E28" s="95"/>
      <c r="F28" s="95"/>
      <c r="G28" s="107"/>
      <c r="H28" s="95"/>
      <c r="I28" s="95"/>
      <c r="J28" s="95"/>
      <c r="K28" s="95"/>
      <c r="L28" s="95"/>
      <c r="M28" s="95"/>
      <c r="N28" s="95"/>
      <c r="O28" s="95"/>
      <c r="P28" s="95"/>
      <c r="Q28" s="95"/>
      <c r="R28" s="95"/>
      <c r="S28" s="95"/>
      <c r="T28" s="95"/>
      <c r="U28" s="95"/>
      <c r="V28" s="95"/>
      <c r="W28" s="95"/>
      <c r="X28" s="13"/>
    </row>
    <row r="29" spans="1:35" x14ac:dyDescent="0.25">
      <c r="A29" s="55"/>
      <c r="B29" s="95"/>
      <c r="C29" s="132">
        <f>MAX($C$9:C28)+1</f>
        <v>13</v>
      </c>
      <c r="D29" s="95"/>
      <c r="E29" s="108" t="s">
        <v>588</v>
      </c>
      <c r="F29" s="108"/>
      <c r="G29" s="79"/>
      <c r="H29" s="135" t="str">
        <f>IF(G29&lt;&gt;"",".","(Required)")</f>
        <v>(Required)</v>
      </c>
      <c r="I29" s="95"/>
      <c r="J29" s="95"/>
      <c r="K29" s="95"/>
      <c r="L29" s="95"/>
      <c r="M29" s="95"/>
      <c r="N29" s="95"/>
      <c r="O29" s="95"/>
      <c r="P29" s="95"/>
      <c r="Q29" s="95"/>
      <c r="R29" s="95"/>
      <c r="S29" s="95"/>
      <c r="T29" s="95"/>
      <c r="U29" s="95"/>
      <c r="V29" s="95"/>
      <c r="W29" s="95"/>
      <c r="X29" s="13"/>
    </row>
    <row r="30" spans="1:35" x14ac:dyDescent="0.25">
      <c r="A30" s="55"/>
      <c r="B30" s="95"/>
      <c r="C30" s="132">
        <f>MAX($C$9:C29)+1</f>
        <v>14</v>
      </c>
      <c r="D30" s="95"/>
      <c r="E30" s="108" t="s">
        <v>589</v>
      </c>
      <c r="F30" s="108"/>
      <c r="G30" s="79"/>
      <c r="H30" s="135" t="str">
        <f>IF(G30&lt;&gt;"",".","(Required)")</f>
        <v>(Required)</v>
      </c>
      <c r="J30" s="95"/>
      <c r="K30" s="95"/>
      <c r="L30" s="95"/>
      <c r="M30" s="95"/>
      <c r="N30" s="95"/>
      <c r="O30" s="95"/>
      <c r="P30" s="95"/>
      <c r="Q30" s="95"/>
      <c r="R30" s="95"/>
      <c r="S30" s="95"/>
      <c r="T30" s="95"/>
      <c r="U30" s="95"/>
      <c r="V30" s="95"/>
      <c r="W30" s="95"/>
      <c r="X30" s="13"/>
    </row>
    <row r="31" spans="1:35" x14ac:dyDescent="0.25">
      <c r="A31" s="55"/>
      <c r="B31" s="95"/>
      <c r="C31" s="132">
        <f>MAX($C$9:C30)+1</f>
        <v>15</v>
      </c>
      <c r="D31" s="95"/>
      <c r="E31" s="108" t="s">
        <v>590</v>
      </c>
      <c r="F31" s="108"/>
      <c r="G31" s="136">
        <f>MAX(0,1-SUM(G29:G30))</f>
        <v>1</v>
      </c>
      <c r="H31" s="133"/>
      <c r="I31" s="133"/>
      <c r="J31" s="95"/>
      <c r="K31" s="95"/>
      <c r="L31" s="95"/>
      <c r="M31" s="95"/>
      <c r="N31" s="95"/>
      <c r="O31" s="95"/>
      <c r="P31" s="95"/>
      <c r="Q31" s="95"/>
      <c r="R31" s="95"/>
      <c r="S31" s="95"/>
      <c r="T31" s="95"/>
      <c r="U31" s="95"/>
      <c r="V31" s="95"/>
      <c r="W31" s="95"/>
      <c r="X31" s="13"/>
    </row>
    <row r="32" spans="1:35" x14ac:dyDescent="0.25">
      <c r="A32" s="55"/>
      <c r="B32" s="95"/>
      <c r="C32" s="132">
        <f>MAX($C$9:C31)+1</f>
        <v>16</v>
      </c>
      <c r="D32" s="95"/>
      <c r="E32" s="111" t="s">
        <v>21</v>
      </c>
      <c r="F32" s="108"/>
      <c r="G32" s="134">
        <f>SUM(G29:G31)</f>
        <v>1</v>
      </c>
      <c r="H32" s="137" t="str">
        <f>IF(G32&lt;&gt;1," Error in local and/or NSW ownership.",".")</f>
        <v>.</v>
      </c>
      <c r="I32" s="133"/>
      <c r="J32" s="95"/>
      <c r="K32" s="95"/>
      <c r="L32" s="95"/>
      <c r="M32" s="95"/>
      <c r="N32" s="95"/>
      <c r="O32" s="95"/>
      <c r="P32" s="95"/>
      <c r="Q32" s="95"/>
      <c r="R32" s="95"/>
      <c r="S32" s="95"/>
      <c r="T32" s="95"/>
      <c r="U32" s="95"/>
      <c r="V32" s="95"/>
      <c r="W32" s="95"/>
      <c r="X32" s="13"/>
    </row>
    <row r="33" spans="1:24" x14ac:dyDescent="0.25">
      <c r="A33" s="55"/>
      <c r="B33" s="95"/>
      <c r="C33" s="95"/>
      <c r="D33" s="95"/>
      <c r="E33" s="95"/>
      <c r="F33" s="95"/>
      <c r="G33" s="95"/>
      <c r="H33" s="95"/>
      <c r="I33" s="95"/>
      <c r="J33" s="95"/>
      <c r="K33" s="95"/>
      <c r="L33" s="95"/>
      <c r="M33" s="95"/>
      <c r="N33" s="95"/>
      <c r="O33" s="95"/>
      <c r="P33" s="95"/>
      <c r="Q33" s="95"/>
      <c r="R33" s="95"/>
      <c r="S33" s="95"/>
      <c r="T33" s="95"/>
      <c r="U33" s="95"/>
      <c r="V33" s="95"/>
      <c r="W33" s="95"/>
      <c r="X33" s="13"/>
    </row>
    <row r="34" spans="1:24" x14ac:dyDescent="0.25">
      <c r="A34" s="55"/>
      <c r="B34" s="95"/>
      <c r="C34" s="95"/>
      <c r="D34" s="95"/>
      <c r="E34" s="95"/>
      <c r="F34" s="95"/>
      <c r="G34" s="95"/>
      <c r="H34" s="95"/>
      <c r="I34" s="95"/>
      <c r="J34" s="95"/>
      <c r="K34" s="95"/>
      <c r="L34" s="95"/>
      <c r="M34" s="95"/>
      <c r="N34" s="95"/>
      <c r="O34" s="95"/>
      <c r="P34" s="95"/>
      <c r="Q34" s="95"/>
      <c r="R34" s="95"/>
      <c r="S34" s="95"/>
      <c r="T34" s="95"/>
      <c r="U34" s="95"/>
      <c r="V34" s="95"/>
      <c r="W34" s="95"/>
      <c r="X34" s="13"/>
    </row>
    <row r="35" spans="1:24" x14ac:dyDescent="0.25">
      <c r="A35" s="55"/>
      <c r="B35" s="95"/>
      <c r="C35" s="95"/>
      <c r="D35" s="95"/>
      <c r="E35" s="138" t="s">
        <v>471</v>
      </c>
      <c r="F35" s="95"/>
      <c r="G35" s="95"/>
      <c r="H35" s="95"/>
      <c r="I35" s="95"/>
      <c r="J35" s="95"/>
      <c r="K35" s="95"/>
      <c r="L35" s="95"/>
      <c r="M35" s="95"/>
      <c r="N35" s="95"/>
      <c r="O35" s="95"/>
      <c r="P35" s="95"/>
      <c r="Q35" s="95"/>
      <c r="R35" s="95"/>
      <c r="S35" s="95"/>
      <c r="T35" s="95"/>
      <c r="U35" s="95"/>
      <c r="V35" s="95"/>
      <c r="W35" s="95"/>
      <c r="X35" s="13"/>
    </row>
    <row r="36" spans="1:24" x14ac:dyDescent="0.25">
      <c r="A36" s="55"/>
      <c r="B36" s="95"/>
      <c r="C36" s="95"/>
      <c r="D36" s="95"/>
      <c r="E36" s="95" t="s">
        <v>591</v>
      </c>
      <c r="F36" s="95"/>
      <c r="G36" s="95"/>
      <c r="H36" s="95"/>
      <c r="I36" s="95"/>
      <c r="J36" s="95"/>
      <c r="K36" s="95"/>
      <c r="L36" s="95"/>
      <c r="M36" s="95"/>
      <c r="N36" s="95"/>
      <c r="O36" s="95"/>
      <c r="P36" s="95"/>
      <c r="Q36" s="95"/>
      <c r="R36" s="95"/>
      <c r="S36" s="95"/>
      <c r="T36" s="95"/>
      <c r="U36" s="95"/>
      <c r="V36" s="95"/>
      <c r="W36" s="95"/>
      <c r="X36" s="13"/>
    </row>
    <row r="37" spans="1:24" x14ac:dyDescent="0.25">
      <c r="A37" s="55"/>
      <c r="B37" s="95"/>
      <c r="C37" s="132">
        <f>MAX($C$9:C36)+1</f>
        <v>17</v>
      </c>
      <c r="D37" s="95"/>
      <c r="E37" s="108" t="s">
        <v>592</v>
      </c>
      <c r="F37" s="34"/>
      <c r="G37" s="95"/>
      <c r="H37" s="95"/>
      <c r="I37" s="95"/>
      <c r="J37" s="95"/>
      <c r="K37" s="95"/>
      <c r="L37" s="95"/>
      <c r="M37" s="95"/>
      <c r="N37" s="95"/>
      <c r="O37" s="95"/>
      <c r="P37" s="95"/>
      <c r="Q37" s="95"/>
      <c r="R37" s="95"/>
      <c r="S37" s="95"/>
      <c r="T37" s="95"/>
      <c r="U37" s="95"/>
      <c r="V37" s="95"/>
      <c r="W37" s="95"/>
      <c r="X37" s="13"/>
    </row>
    <row r="38" spans="1:24" x14ac:dyDescent="0.25">
      <c r="A38" s="55"/>
      <c r="B38" s="95"/>
      <c r="C38" s="95"/>
      <c r="D38" s="95"/>
      <c r="E38" s="95"/>
      <c r="F38" s="95"/>
      <c r="G38" s="95"/>
      <c r="H38" s="95"/>
      <c r="I38" s="95"/>
      <c r="J38" s="95"/>
      <c r="K38" s="95"/>
      <c r="L38" s="95"/>
      <c r="M38" s="95"/>
      <c r="N38" s="95"/>
      <c r="O38" s="95"/>
      <c r="P38" s="95"/>
      <c r="Q38" s="95"/>
      <c r="R38" s="95"/>
      <c r="S38" s="95"/>
      <c r="T38" s="95"/>
      <c r="U38" s="95"/>
      <c r="V38" s="95"/>
      <c r="W38" s="95"/>
      <c r="X38" s="13"/>
    </row>
    <row r="39" spans="1:24" x14ac:dyDescent="0.25">
      <c r="A39" s="55"/>
      <c r="B39" s="95"/>
      <c r="C39" s="95"/>
      <c r="D39" s="95"/>
      <c r="E39" s="95" t="s">
        <v>593</v>
      </c>
      <c r="F39" s="95"/>
      <c r="G39" s="95"/>
      <c r="H39" s="95"/>
      <c r="I39" s="95"/>
      <c r="J39" s="95"/>
      <c r="K39" s="95"/>
      <c r="L39" s="95"/>
      <c r="M39" s="95"/>
      <c r="N39" s="95"/>
      <c r="O39" s="95"/>
      <c r="P39" s="95"/>
      <c r="Q39" s="95"/>
      <c r="R39" s="95"/>
      <c r="S39" s="95"/>
      <c r="T39" s="95"/>
      <c r="U39" s="95"/>
      <c r="V39" s="95"/>
      <c r="W39" s="95"/>
      <c r="X39" s="13"/>
    </row>
    <row r="40" spans="1:24" x14ac:dyDescent="0.25">
      <c r="A40" s="55"/>
      <c r="B40" s="95"/>
      <c r="C40" s="132">
        <f>MAX($C$9:C39)+1</f>
        <v>18</v>
      </c>
      <c r="D40" s="95"/>
      <c r="E40" s="95"/>
      <c r="F40" s="139" t="str">
        <f>REDS!G3</f>
        <v>Non-regional location</v>
      </c>
      <c r="G40" s="95"/>
      <c r="H40" s="95"/>
      <c r="I40" s="95"/>
      <c r="J40" s="95"/>
      <c r="K40" s="95"/>
      <c r="L40" s="95"/>
      <c r="M40" s="95"/>
      <c r="N40" s="95"/>
      <c r="O40" s="95"/>
      <c r="P40" s="95"/>
      <c r="Q40" s="95"/>
      <c r="R40" s="95"/>
      <c r="S40" s="95"/>
      <c r="T40" s="95"/>
      <c r="U40" s="95"/>
      <c r="V40" s="95"/>
      <c r="W40" s="95"/>
      <c r="X40" s="13"/>
    </row>
    <row r="41" spans="1:24" x14ac:dyDescent="0.25">
      <c r="A41" s="55"/>
      <c r="B41" s="95"/>
      <c r="C41" s="95"/>
      <c r="D41" s="95"/>
      <c r="E41" s="95"/>
      <c r="F41" s="95"/>
      <c r="G41" s="95"/>
      <c r="H41" s="95"/>
      <c r="I41" s="95"/>
      <c r="J41" s="95"/>
      <c r="K41" s="95"/>
      <c r="L41" s="95"/>
      <c r="M41" s="95"/>
      <c r="N41" s="95"/>
      <c r="O41" s="95"/>
      <c r="P41" s="95"/>
      <c r="Q41" s="95"/>
      <c r="R41" s="95"/>
      <c r="S41" s="95"/>
      <c r="T41" s="95"/>
      <c r="U41" s="95"/>
      <c r="V41" s="95"/>
      <c r="W41" s="95"/>
      <c r="X41" s="13"/>
    </row>
    <row r="42" spans="1:24" x14ac:dyDescent="0.25">
      <c r="A42" s="55"/>
      <c r="B42" s="95"/>
      <c r="C42" s="95"/>
      <c r="D42" s="95"/>
      <c r="E42" s="99" t="s">
        <v>598</v>
      </c>
      <c r="F42" s="95"/>
      <c r="G42" s="95"/>
      <c r="H42" s="95"/>
      <c r="I42" s="95"/>
      <c r="J42" s="95"/>
      <c r="K42" s="95"/>
      <c r="L42" s="95"/>
      <c r="M42" s="95"/>
      <c r="N42" s="95"/>
      <c r="O42" s="95"/>
      <c r="P42" s="95"/>
      <c r="Q42" s="95"/>
      <c r="R42" s="95"/>
      <c r="S42" s="95"/>
      <c r="T42" s="95"/>
      <c r="U42" s="95"/>
      <c r="V42" s="95"/>
      <c r="W42" s="95"/>
      <c r="X42" s="13"/>
    </row>
    <row r="43" spans="1:24" x14ac:dyDescent="0.25">
      <c r="A43" s="55"/>
      <c r="B43" s="95"/>
      <c r="C43" s="132">
        <f>MAX($C$9:C42)+1</f>
        <v>19</v>
      </c>
      <c r="D43" s="95"/>
      <c r="E43" s="141" t="str">
        <f ca="1">REDS!J6</f>
        <v>-</v>
      </c>
      <c r="F43" s="141"/>
      <c r="G43" s="95"/>
      <c r="H43" s="95"/>
      <c r="I43" s="95"/>
      <c r="J43" s="95"/>
      <c r="K43" s="95"/>
      <c r="L43" s="95"/>
      <c r="M43" s="95"/>
      <c r="N43" s="95"/>
      <c r="O43" s="95"/>
      <c r="P43" s="95"/>
      <c r="Q43" s="95"/>
      <c r="R43" s="95"/>
      <c r="S43" s="95"/>
      <c r="T43" s="95"/>
      <c r="U43" s="95"/>
      <c r="V43" s="95"/>
      <c r="W43" s="95"/>
      <c r="X43" s="13"/>
    </row>
    <row r="44" spans="1:24" x14ac:dyDescent="0.25">
      <c r="A44" s="55"/>
      <c r="B44" s="95"/>
      <c r="C44" s="132">
        <f>MAX($C$9:C43)+1</f>
        <v>20</v>
      </c>
      <c r="D44" s="95"/>
      <c r="E44" s="141" t="str">
        <f ca="1">REDS!J7</f>
        <v>-</v>
      </c>
      <c r="F44" s="142"/>
      <c r="G44" s="95"/>
      <c r="H44" s="95"/>
      <c r="I44" s="95"/>
      <c r="J44" s="95"/>
      <c r="K44" s="95"/>
      <c r="L44" s="95"/>
      <c r="M44" s="95"/>
      <c r="N44" s="95"/>
      <c r="O44" s="95"/>
      <c r="P44" s="95"/>
      <c r="Q44" s="95"/>
      <c r="R44" s="95"/>
      <c r="S44" s="95"/>
      <c r="T44" s="95"/>
      <c r="U44" s="95"/>
      <c r="V44" s="95"/>
      <c r="W44" s="95"/>
      <c r="X44" s="13"/>
    </row>
    <row r="45" spans="1:24" x14ac:dyDescent="0.25">
      <c r="A45" s="55"/>
      <c r="B45" s="95"/>
      <c r="C45" s="132">
        <f>MAX($C$9:C44)+1</f>
        <v>21</v>
      </c>
      <c r="D45" s="95"/>
      <c r="E45" s="141" t="str">
        <f ca="1">REDS!J8</f>
        <v>-</v>
      </c>
      <c r="F45" s="142"/>
      <c r="G45" s="95"/>
      <c r="H45" s="95"/>
      <c r="I45" s="95"/>
      <c r="J45" s="95"/>
      <c r="K45" s="95"/>
      <c r="L45" s="95"/>
      <c r="M45" s="95"/>
      <c r="N45" s="95"/>
      <c r="O45" s="95"/>
      <c r="P45" s="95"/>
      <c r="Q45" s="95"/>
      <c r="R45" s="95"/>
      <c r="S45" s="95"/>
      <c r="T45" s="95"/>
      <c r="U45" s="95"/>
      <c r="V45" s="95"/>
      <c r="W45" s="95"/>
      <c r="X45" s="13"/>
    </row>
    <row r="46" spans="1:24" x14ac:dyDescent="0.25">
      <c r="A46" s="55"/>
      <c r="B46" s="95"/>
      <c r="C46" s="132">
        <f>MAX($C$9:C45)+1</f>
        <v>22</v>
      </c>
      <c r="D46" s="95"/>
      <c r="E46" s="141" t="str">
        <f ca="1">REDS!J9</f>
        <v>-</v>
      </c>
      <c r="F46" s="142"/>
      <c r="G46" s="95"/>
      <c r="H46" s="95"/>
      <c r="I46" s="95"/>
      <c r="J46" s="95"/>
      <c r="K46" s="95"/>
      <c r="L46" s="95"/>
      <c r="M46" s="95"/>
      <c r="N46" s="95"/>
      <c r="O46" s="95"/>
      <c r="P46" s="95"/>
      <c r="Q46" s="95"/>
      <c r="R46" s="95"/>
      <c r="S46" s="95"/>
      <c r="T46" s="95"/>
      <c r="U46" s="95"/>
      <c r="V46" s="95"/>
      <c r="W46" s="95"/>
      <c r="X46" s="13"/>
    </row>
    <row r="47" spans="1:24" x14ac:dyDescent="0.25">
      <c r="A47" s="55"/>
      <c r="B47" s="95"/>
      <c r="C47" s="132">
        <f>MAX($C$9:C46)+1</f>
        <v>23</v>
      </c>
      <c r="D47" s="95"/>
      <c r="E47" s="141" t="str">
        <f ca="1">REDS!J10</f>
        <v>-</v>
      </c>
      <c r="F47" s="142"/>
      <c r="G47" s="95"/>
      <c r="H47" s="95"/>
      <c r="I47" s="95"/>
      <c r="J47" s="95"/>
      <c r="K47" s="95"/>
      <c r="L47" s="95"/>
      <c r="M47" s="95"/>
      <c r="N47" s="95"/>
      <c r="O47" s="95"/>
      <c r="P47" s="95"/>
      <c r="Q47" s="95"/>
      <c r="R47" s="95"/>
      <c r="S47" s="95"/>
      <c r="T47" s="95"/>
      <c r="U47" s="95"/>
      <c r="V47" s="95"/>
      <c r="W47" s="95"/>
      <c r="X47" s="13"/>
    </row>
    <row r="48" spans="1:24" x14ac:dyDescent="0.25">
      <c r="A48" s="55"/>
      <c r="B48" s="95"/>
      <c r="C48" s="132">
        <f>MAX($C$9:C47)+1</f>
        <v>24</v>
      </c>
      <c r="D48" s="95"/>
      <c r="E48" s="141" t="str">
        <f ca="1">REDS!J11</f>
        <v>-</v>
      </c>
      <c r="F48" s="142"/>
      <c r="G48" s="95"/>
      <c r="H48" s="95"/>
      <c r="I48" s="95"/>
      <c r="J48" s="95"/>
      <c r="K48" s="95"/>
      <c r="L48" s="95"/>
      <c r="M48" s="95"/>
      <c r="N48" s="95"/>
      <c r="O48" s="95"/>
      <c r="P48" s="95"/>
      <c r="Q48" s="95"/>
      <c r="R48" s="95"/>
      <c r="S48" s="95"/>
      <c r="T48" s="95"/>
      <c r="U48" s="95"/>
      <c r="V48" s="95"/>
      <c r="W48" s="95"/>
      <c r="X48" s="13"/>
    </row>
    <row r="49" spans="1:24" x14ac:dyDescent="0.25">
      <c r="A49" s="55"/>
      <c r="B49" s="95"/>
      <c r="C49" s="132">
        <f>MAX($C$9:C48)+1</f>
        <v>25</v>
      </c>
      <c r="D49" s="95"/>
      <c r="E49" s="141" t="str">
        <f ca="1">REDS!J12</f>
        <v>-</v>
      </c>
      <c r="F49" s="142"/>
      <c r="G49" s="95"/>
      <c r="H49" s="95"/>
      <c r="I49" s="95"/>
      <c r="J49" s="95"/>
      <c r="K49" s="95"/>
      <c r="L49" s="95"/>
      <c r="M49" s="95"/>
      <c r="N49" s="95"/>
      <c r="O49" s="95"/>
      <c r="P49" s="95"/>
      <c r="Q49" s="95"/>
      <c r="R49" s="95"/>
      <c r="S49" s="95"/>
      <c r="T49" s="95"/>
      <c r="U49" s="95"/>
      <c r="V49" s="95"/>
      <c r="W49" s="95"/>
      <c r="X49" s="13"/>
    </row>
    <row r="50" spans="1:24" x14ac:dyDescent="0.25">
      <c r="A50" s="55"/>
      <c r="B50" s="95"/>
      <c r="C50" s="132">
        <f>MAX($C$9:C49)+1</f>
        <v>26</v>
      </c>
      <c r="D50" s="95"/>
      <c r="E50" s="141" t="str">
        <f ca="1">REDS!J13</f>
        <v>-</v>
      </c>
      <c r="F50" s="142"/>
      <c r="G50" s="95"/>
      <c r="H50" s="95"/>
      <c r="I50" s="95"/>
      <c r="J50" s="95"/>
      <c r="K50" s="95"/>
      <c r="L50" s="95"/>
      <c r="M50" s="95"/>
      <c r="N50" s="95"/>
      <c r="O50" s="95"/>
      <c r="P50" s="95"/>
      <c r="Q50" s="95"/>
      <c r="R50" s="95"/>
      <c r="S50" s="95"/>
      <c r="T50" s="95"/>
      <c r="U50" s="95"/>
      <c r="V50" s="95"/>
      <c r="W50" s="95"/>
      <c r="X50" s="13"/>
    </row>
    <row r="51" spans="1:24" x14ac:dyDescent="0.25">
      <c r="A51" s="55"/>
      <c r="B51" s="95"/>
      <c r="C51" s="95"/>
      <c r="D51" s="95"/>
      <c r="E51" s="95"/>
      <c r="F51" s="95"/>
      <c r="G51" s="95"/>
      <c r="H51" s="95"/>
      <c r="I51" s="95"/>
      <c r="J51" s="95"/>
      <c r="K51" s="95"/>
      <c r="L51" s="95"/>
      <c r="M51" s="95"/>
      <c r="N51" s="95"/>
      <c r="O51" s="95"/>
      <c r="P51" s="95"/>
      <c r="Q51" s="95"/>
      <c r="R51" s="95"/>
      <c r="S51" s="95"/>
      <c r="T51" s="95"/>
      <c r="U51" s="95"/>
      <c r="V51" s="95"/>
      <c r="W51" s="95"/>
      <c r="X51" s="13"/>
    </row>
    <row r="52" spans="1:24" x14ac:dyDescent="0.25">
      <c r="A52" s="55"/>
      <c r="B52" s="95"/>
      <c r="C52" s="95"/>
      <c r="D52" s="95"/>
      <c r="E52" s="95"/>
      <c r="F52" s="95"/>
      <c r="G52" s="95"/>
      <c r="H52" s="95"/>
      <c r="I52" s="95"/>
      <c r="J52" s="95"/>
      <c r="K52" s="95"/>
      <c r="L52" s="95"/>
      <c r="M52" s="95"/>
      <c r="N52" s="95"/>
      <c r="O52" s="95"/>
      <c r="P52" s="95"/>
      <c r="Q52" s="95"/>
      <c r="R52" s="95"/>
      <c r="S52" s="95"/>
      <c r="T52" s="95"/>
      <c r="U52" s="95"/>
      <c r="V52" s="95"/>
      <c r="W52" s="95"/>
      <c r="X52" s="13"/>
    </row>
    <row r="53" spans="1:24" x14ac:dyDescent="0.25">
      <c r="A53" s="55"/>
      <c r="B53" s="95"/>
      <c r="C53" s="95"/>
      <c r="D53" s="95"/>
      <c r="E53" s="95"/>
      <c r="F53" s="95"/>
      <c r="G53" s="95"/>
      <c r="H53" s="95"/>
      <c r="I53" s="95"/>
      <c r="J53" s="95"/>
      <c r="K53" s="95"/>
      <c r="L53" s="95"/>
      <c r="M53" s="95"/>
      <c r="N53" s="95"/>
      <c r="O53" s="95"/>
      <c r="P53" s="95"/>
      <c r="Q53" s="95"/>
      <c r="R53" s="95"/>
      <c r="S53" s="95"/>
      <c r="T53" s="95"/>
      <c r="U53" s="95"/>
      <c r="V53" s="95"/>
      <c r="W53" s="95"/>
      <c r="X53" s="13"/>
    </row>
    <row r="54" spans="1:24" ht="21" x14ac:dyDescent="0.35">
      <c r="A54" s="55"/>
      <c r="B54" s="14"/>
      <c r="C54" s="15" t="s">
        <v>17</v>
      </c>
      <c r="D54" s="15"/>
      <c r="E54" s="16" t="s">
        <v>19</v>
      </c>
      <c r="F54" s="14"/>
      <c r="G54" s="14"/>
      <c r="H54" s="14"/>
      <c r="I54" s="14"/>
      <c r="J54" s="14"/>
      <c r="K54" s="14"/>
      <c r="L54" s="14"/>
      <c r="M54" s="14"/>
      <c r="N54" s="14"/>
      <c r="O54" s="14"/>
      <c r="P54" s="14"/>
      <c r="Q54" s="14"/>
      <c r="R54" s="14"/>
      <c r="S54" s="14"/>
      <c r="T54" s="14"/>
      <c r="U54" s="14"/>
      <c r="V54" s="14"/>
      <c r="W54" s="14"/>
      <c r="X54" s="13"/>
    </row>
    <row r="55" spans="1:24" x14ac:dyDescent="0.25">
      <c r="A55" s="55"/>
      <c r="B55" s="95"/>
      <c r="C55" s="95"/>
      <c r="D55" s="95"/>
      <c r="E55" s="95"/>
      <c r="F55" s="95"/>
      <c r="G55" s="95"/>
      <c r="H55" s="95"/>
      <c r="I55" s="95"/>
      <c r="J55" s="95"/>
      <c r="K55" s="95"/>
      <c r="L55" s="95"/>
      <c r="M55" s="95"/>
      <c r="N55" s="95"/>
      <c r="O55" s="95"/>
      <c r="P55" s="95"/>
      <c r="Q55" s="95"/>
      <c r="R55" s="95"/>
      <c r="S55" s="95"/>
      <c r="T55" s="95"/>
      <c r="U55" s="95"/>
      <c r="V55" s="95"/>
      <c r="W55" s="95"/>
      <c r="X55" s="13"/>
    </row>
    <row r="56" spans="1:24" x14ac:dyDescent="0.25">
      <c r="A56" s="55"/>
      <c r="B56" s="95"/>
      <c r="C56" s="95"/>
      <c r="D56" s="95"/>
      <c r="E56" s="95"/>
      <c r="F56" s="95"/>
      <c r="G56" s="95"/>
      <c r="H56" s="95"/>
      <c r="I56" s="95"/>
      <c r="J56" s="95"/>
      <c r="K56" s="95"/>
      <c r="L56" s="95"/>
      <c r="M56" s="95"/>
      <c r="N56" s="95"/>
      <c r="O56" s="95"/>
      <c r="P56" s="95"/>
      <c r="Q56" s="95"/>
      <c r="R56" s="95"/>
      <c r="S56" s="95"/>
      <c r="T56" s="95"/>
      <c r="U56" s="95"/>
      <c r="V56" s="95"/>
      <c r="W56" s="95"/>
      <c r="X56" s="13"/>
    </row>
    <row r="57" spans="1:24" x14ac:dyDescent="0.25">
      <c r="A57" s="55"/>
      <c r="B57" s="95"/>
      <c r="C57" s="95"/>
      <c r="D57" s="95"/>
      <c r="E57" s="28" t="s">
        <v>29</v>
      </c>
      <c r="F57" s="29"/>
      <c r="G57" s="125" t="s">
        <v>538</v>
      </c>
      <c r="H57" s="125" t="s">
        <v>576</v>
      </c>
      <c r="I57" s="125" t="s">
        <v>587</v>
      </c>
      <c r="J57" s="125" t="s">
        <v>578</v>
      </c>
      <c r="K57" s="29"/>
      <c r="L57" s="30">
        <v>1</v>
      </c>
      <c r="M57" s="30">
        <f>L57+1</f>
        <v>2</v>
      </c>
      <c r="N57" s="30">
        <f t="shared" ref="N57:P58" si="2">M57+1</f>
        <v>3</v>
      </c>
      <c r="O57" s="30">
        <f t="shared" si="2"/>
        <v>4</v>
      </c>
      <c r="P57" s="30">
        <f t="shared" si="2"/>
        <v>5</v>
      </c>
      <c r="Q57" s="31"/>
      <c r="R57" s="54"/>
      <c r="S57" s="63" t="s">
        <v>551</v>
      </c>
      <c r="T57" s="62"/>
      <c r="U57" s="62"/>
      <c r="V57" s="62"/>
      <c r="W57" s="62"/>
      <c r="X57" s="13"/>
    </row>
    <row r="58" spans="1:24" x14ac:dyDescent="0.25">
      <c r="A58" s="55"/>
      <c r="B58" s="95"/>
      <c r="C58" s="95"/>
      <c r="D58" s="95"/>
      <c r="E58" s="28" t="s">
        <v>20</v>
      </c>
      <c r="F58" s="29"/>
      <c r="G58" s="125" t="s">
        <v>575</v>
      </c>
      <c r="H58" s="125" t="s">
        <v>577</v>
      </c>
      <c r="I58" s="126" t="s">
        <v>579</v>
      </c>
      <c r="J58" s="126" t="s">
        <v>579</v>
      </c>
      <c r="K58" s="29"/>
      <c r="L58" s="32">
        <f>$H$11</f>
        <v>2020</v>
      </c>
      <c r="M58" s="32">
        <f>L58+1</f>
        <v>2021</v>
      </c>
      <c r="N58" s="32">
        <f t="shared" si="2"/>
        <v>2022</v>
      </c>
      <c r="O58" s="32">
        <f t="shared" si="2"/>
        <v>2023</v>
      </c>
      <c r="P58" s="32">
        <f t="shared" si="2"/>
        <v>2024</v>
      </c>
      <c r="Q58" s="33" t="s">
        <v>21</v>
      </c>
      <c r="R58" s="95"/>
      <c r="S58" s="95"/>
      <c r="T58" s="95"/>
      <c r="U58" s="95"/>
      <c r="V58" s="95"/>
      <c r="W58" s="95"/>
      <c r="X58" s="13"/>
    </row>
    <row r="59" spans="1:24" x14ac:dyDescent="0.25">
      <c r="A59" s="55"/>
      <c r="B59" s="95"/>
      <c r="C59" s="92">
        <v>1</v>
      </c>
      <c r="D59" s="95"/>
      <c r="E59" s="108" t="s">
        <v>22</v>
      </c>
      <c r="F59" s="108"/>
      <c r="G59" s="79"/>
      <c r="H59" s="79"/>
      <c r="I59" s="79"/>
      <c r="J59" s="79"/>
      <c r="K59" s="109" t="str">
        <f>IF(SUM(G59:J59)&gt;1,"← Error","$’000")</f>
        <v>$’000</v>
      </c>
      <c r="L59" s="81"/>
      <c r="M59" s="81"/>
      <c r="N59" s="81"/>
      <c r="O59" s="81"/>
      <c r="P59" s="81"/>
      <c r="Q59" s="110">
        <f>SUM(L59:P59)</f>
        <v>0</v>
      </c>
      <c r="R59" s="95"/>
      <c r="S59" s="95"/>
      <c r="T59" s="95"/>
      <c r="U59" s="95"/>
      <c r="V59" s="95"/>
      <c r="W59" s="95"/>
      <c r="X59" s="13"/>
    </row>
    <row r="60" spans="1:24" x14ac:dyDescent="0.25">
      <c r="A60" s="55"/>
      <c r="B60" s="95"/>
      <c r="C60" s="91">
        <f>MAX($C$59:C59)+1</f>
        <v>2</v>
      </c>
      <c r="D60" s="95"/>
      <c r="E60" s="108" t="s">
        <v>626</v>
      </c>
      <c r="F60" s="108"/>
      <c r="G60" s="79"/>
      <c r="H60" s="79"/>
      <c r="I60" s="79"/>
      <c r="J60" s="79"/>
      <c r="K60" s="109" t="str">
        <f t="shared" ref="K60:K68" si="3">IF(SUM(G60:J60)&gt;1,"← Error","$’000")</f>
        <v>$’000</v>
      </c>
      <c r="L60" s="81"/>
      <c r="M60" s="81"/>
      <c r="N60" s="81"/>
      <c r="O60" s="81"/>
      <c r="P60" s="81"/>
      <c r="Q60" s="110">
        <f t="shared" ref="Q60:Q68" si="4">SUM(L60:P60)</f>
        <v>0</v>
      </c>
      <c r="R60" s="97"/>
      <c r="S60" s="97"/>
      <c r="T60" s="97"/>
      <c r="U60" s="97"/>
      <c r="V60" s="97"/>
      <c r="W60" s="97"/>
      <c r="X60" s="13"/>
    </row>
    <row r="61" spans="1:24" x14ac:dyDescent="0.25">
      <c r="A61" s="55"/>
      <c r="B61" s="95"/>
      <c r="C61" s="91">
        <f>MAX($C$59:C60)+1</f>
        <v>3</v>
      </c>
      <c r="D61" s="95"/>
      <c r="E61" s="80" t="s">
        <v>537</v>
      </c>
      <c r="F61" s="80"/>
      <c r="G61" s="82"/>
      <c r="H61" s="79"/>
      <c r="I61" s="79"/>
      <c r="J61" s="79"/>
      <c r="K61" s="109" t="str">
        <f t="shared" si="3"/>
        <v>$’000</v>
      </c>
      <c r="L61" s="81"/>
      <c r="M61" s="81"/>
      <c r="N61" s="81"/>
      <c r="O61" s="81"/>
      <c r="P61" s="81"/>
      <c r="Q61" s="110">
        <f t="shared" si="4"/>
        <v>0</v>
      </c>
      <c r="R61" s="54"/>
      <c r="S61" s="63" t="s">
        <v>552</v>
      </c>
      <c r="T61" s="62"/>
      <c r="U61" s="62"/>
      <c r="V61" s="62"/>
      <c r="W61" s="62"/>
      <c r="X61" s="13"/>
    </row>
    <row r="62" spans="1:24" x14ac:dyDescent="0.25">
      <c r="A62" s="55"/>
      <c r="B62" s="95"/>
      <c r="C62" s="91">
        <f>MAX($C$59:C61)+1</f>
        <v>4</v>
      </c>
      <c r="D62" s="95"/>
      <c r="E62" s="80" t="s">
        <v>580</v>
      </c>
      <c r="F62" s="80"/>
      <c r="G62" s="79"/>
      <c r="H62" s="82"/>
      <c r="I62" s="79"/>
      <c r="J62" s="79"/>
      <c r="K62" s="109" t="str">
        <f t="shared" si="3"/>
        <v>$’000</v>
      </c>
      <c r="L62" s="81"/>
      <c r="M62" s="81"/>
      <c r="N62" s="81"/>
      <c r="O62" s="81"/>
      <c r="P62" s="81"/>
      <c r="Q62" s="110">
        <f t="shared" si="4"/>
        <v>0</v>
      </c>
      <c r="R62" s="95"/>
      <c r="S62" s="95"/>
      <c r="T62" s="95"/>
      <c r="U62" s="95"/>
      <c r="V62" s="95"/>
      <c r="W62" s="95"/>
      <c r="X62" s="13"/>
    </row>
    <row r="63" spans="1:24" x14ac:dyDescent="0.25">
      <c r="A63" s="55"/>
      <c r="B63" s="95"/>
      <c r="C63" s="91">
        <f>MAX($C$59:C62)+1</f>
        <v>5</v>
      </c>
      <c r="D63" s="95"/>
      <c r="E63" s="80" t="s">
        <v>581</v>
      </c>
      <c r="F63" s="83"/>
      <c r="G63" s="79"/>
      <c r="H63" s="79"/>
      <c r="I63" s="82"/>
      <c r="J63" s="82"/>
      <c r="K63" s="109" t="str">
        <f t="shared" si="3"/>
        <v>$’000</v>
      </c>
      <c r="L63" s="81"/>
      <c r="M63" s="81"/>
      <c r="N63" s="81"/>
      <c r="O63" s="81"/>
      <c r="P63" s="81"/>
      <c r="Q63" s="110">
        <f t="shared" si="4"/>
        <v>0</v>
      </c>
      <c r="R63" s="95"/>
      <c r="S63" s="95"/>
      <c r="T63" s="95"/>
      <c r="U63" s="95"/>
      <c r="V63" s="95"/>
      <c r="W63" s="95"/>
      <c r="X63" s="13"/>
    </row>
    <row r="64" spans="1:24" x14ac:dyDescent="0.25">
      <c r="A64" s="55"/>
      <c r="B64" s="95"/>
      <c r="C64" s="91">
        <f>MAX($C$59:C63)+1</f>
        <v>6</v>
      </c>
      <c r="D64" s="95"/>
      <c r="E64" s="34" t="s">
        <v>24</v>
      </c>
      <c r="F64" s="43"/>
      <c r="G64" s="79"/>
      <c r="H64" s="79"/>
      <c r="I64" s="79"/>
      <c r="J64" s="79"/>
      <c r="K64" s="109" t="str">
        <f t="shared" si="3"/>
        <v>$’000</v>
      </c>
      <c r="L64" s="81"/>
      <c r="M64" s="81"/>
      <c r="N64" s="81"/>
      <c r="O64" s="81"/>
      <c r="P64" s="81"/>
      <c r="Q64" s="110">
        <f t="shared" si="4"/>
        <v>0</v>
      </c>
      <c r="R64" s="149"/>
      <c r="S64" s="150" t="s">
        <v>609</v>
      </c>
      <c r="T64" s="151"/>
      <c r="U64" s="151"/>
      <c r="V64" s="151"/>
      <c r="W64" s="151"/>
      <c r="X64" s="13"/>
    </row>
    <row r="65" spans="1:24" x14ac:dyDescent="0.25">
      <c r="A65" s="55"/>
      <c r="B65" s="95"/>
      <c r="C65" s="91">
        <f>MAX($C$59:C64)+1</f>
        <v>7</v>
      </c>
      <c r="D65" s="95"/>
      <c r="E65" s="34" t="s">
        <v>25</v>
      </c>
      <c r="F65" s="43"/>
      <c r="G65" s="79"/>
      <c r="H65" s="79"/>
      <c r="I65" s="79"/>
      <c r="J65" s="79"/>
      <c r="K65" s="109" t="str">
        <f t="shared" si="3"/>
        <v>$’000</v>
      </c>
      <c r="L65" s="81"/>
      <c r="M65" s="81"/>
      <c r="N65" s="81"/>
      <c r="O65" s="81"/>
      <c r="P65" s="81"/>
      <c r="Q65" s="110">
        <f t="shared" si="4"/>
        <v>0</v>
      </c>
      <c r="R65" s="149"/>
      <c r="S65" s="150" t="s">
        <v>610</v>
      </c>
      <c r="T65" s="151"/>
      <c r="U65" s="151"/>
      <c r="V65" s="151"/>
      <c r="W65" s="151"/>
      <c r="X65" s="13"/>
    </row>
    <row r="66" spans="1:24" x14ac:dyDescent="0.25">
      <c r="A66" s="55"/>
      <c r="B66" s="95"/>
      <c r="C66" s="91">
        <f>MAX($C$59:C65)+1</f>
        <v>8</v>
      </c>
      <c r="D66" s="95"/>
      <c r="E66" s="34" t="s">
        <v>26</v>
      </c>
      <c r="F66" s="43"/>
      <c r="G66" s="79"/>
      <c r="H66" s="79"/>
      <c r="I66" s="79"/>
      <c r="J66" s="79"/>
      <c r="K66" s="109" t="str">
        <f t="shared" si="3"/>
        <v>$’000</v>
      </c>
      <c r="L66" s="81"/>
      <c r="M66" s="81"/>
      <c r="N66" s="81"/>
      <c r="O66" s="81"/>
      <c r="P66" s="81"/>
      <c r="Q66" s="110">
        <f t="shared" si="4"/>
        <v>0</v>
      </c>
      <c r="R66" s="149"/>
      <c r="S66" s="149"/>
      <c r="T66" s="149"/>
      <c r="U66" s="149"/>
      <c r="V66" s="149"/>
      <c r="W66" s="149"/>
      <c r="X66" s="13"/>
    </row>
    <row r="67" spans="1:24" x14ac:dyDescent="0.25">
      <c r="A67" s="55"/>
      <c r="B67" s="95"/>
      <c r="C67" s="91">
        <f>MAX($C$59:C66)+1</f>
        <v>9</v>
      </c>
      <c r="D67" s="95"/>
      <c r="E67" s="34" t="s">
        <v>27</v>
      </c>
      <c r="F67" s="43"/>
      <c r="G67" s="79"/>
      <c r="H67" s="79"/>
      <c r="I67" s="79"/>
      <c r="J67" s="79"/>
      <c r="K67" s="109" t="str">
        <f t="shared" si="3"/>
        <v>$’000</v>
      </c>
      <c r="L67" s="81"/>
      <c r="M67" s="81"/>
      <c r="N67" s="81"/>
      <c r="O67" s="81"/>
      <c r="P67" s="81"/>
      <c r="Q67" s="110">
        <f t="shared" si="4"/>
        <v>0</v>
      </c>
      <c r="R67" s="149"/>
      <c r="S67" s="149"/>
      <c r="T67" s="149"/>
      <c r="U67" s="149"/>
      <c r="V67" s="149"/>
      <c r="W67" s="149"/>
      <c r="X67" s="13"/>
    </row>
    <row r="68" spans="1:24" x14ac:dyDescent="0.25">
      <c r="A68" s="55"/>
      <c r="B68" s="95"/>
      <c r="C68" s="91">
        <f>MAX($C$59:C67)+1</f>
        <v>10</v>
      </c>
      <c r="D68" s="95"/>
      <c r="E68" s="34" t="s">
        <v>28</v>
      </c>
      <c r="F68" s="43"/>
      <c r="G68" s="79"/>
      <c r="H68" s="79"/>
      <c r="I68" s="79"/>
      <c r="J68" s="79"/>
      <c r="K68" s="109" t="str">
        <f t="shared" si="3"/>
        <v>$’000</v>
      </c>
      <c r="L68" s="81"/>
      <c r="M68" s="81"/>
      <c r="N68" s="81"/>
      <c r="O68" s="81"/>
      <c r="P68" s="81"/>
      <c r="Q68" s="110">
        <f t="shared" si="4"/>
        <v>0</v>
      </c>
      <c r="R68" s="149"/>
      <c r="S68" s="149"/>
      <c r="T68" s="149"/>
      <c r="U68" s="149"/>
      <c r="V68" s="149"/>
      <c r="W68" s="149"/>
      <c r="X68" s="13"/>
    </row>
    <row r="69" spans="1:24" x14ac:dyDescent="0.25">
      <c r="A69" s="55"/>
      <c r="B69" s="95"/>
      <c r="C69" s="95"/>
      <c r="D69" s="95"/>
      <c r="E69" s="95"/>
      <c r="F69" s="95"/>
      <c r="G69" s="95"/>
      <c r="H69" s="95"/>
      <c r="I69" s="95"/>
      <c r="J69" s="95"/>
      <c r="K69" s="95"/>
      <c r="L69" s="95"/>
      <c r="M69" s="95"/>
      <c r="N69" s="95"/>
      <c r="O69" s="95"/>
      <c r="P69" s="95"/>
      <c r="Q69" s="95"/>
      <c r="R69" s="149"/>
      <c r="S69" s="149"/>
      <c r="T69" s="149"/>
      <c r="U69" s="149"/>
      <c r="V69" s="149"/>
      <c r="W69" s="149"/>
      <c r="X69" s="13"/>
    </row>
    <row r="70" spans="1:24" x14ac:dyDescent="0.25">
      <c r="A70" s="55"/>
      <c r="B70" s="95"/>
      <c r="C70" s="91">
        <f>MAX($C$59:C69)+1</f>
        <v>11</v>
      </c>
      <c r="D70" s="95"/>
      <c r="E70" s="108" t="s">
        <v>70</v>
      </c>
      <c r="F70" s="108"/>
      <c r="G70" s="79"/>
      <c r="H70" s="79"/>
      <c r="I70" s="79"/>
      <c r="J70" s="79"/>
      <c r="K70" s="109" t="str">
        <f>IF(SUM(G70:J70)&gt;1,"← Error","$’000")</f>
        <v>$’000</v>
      </c>
      <c r="L70" s="81"/>
      <c r="M70" s="81"/>
      <c r="N70" s="81"/>
      <c r="O70" s="81"/>
      <c r="P70" s="81"/>
      <c r="Q70" s="110">
        <f t="shared" ref="Q70:Q71" si="5">SUM(L70:P70)</f>
        <v>0</v>
      </c>
      <c r="R70" s="149"/>
      <c r="S70" s="149"/>
      <c r="T70" s="149"/>
      <c r="U70" s="149"/>
      <c r="V70" s="149"/>
      <c r="W70" s="149"/>
      <c r="X70" s="13"/>
    </row>
    <row r="71" spans="1:24" x14ac:dyDescent="0.25">
      <c r="A71" s="55"/>
      <c r="B71" s="95"/>
      <c r="C71" s="91">
        <f>MAX($C$59:C70)+1</f>
        <v>12</v>
      </c>
      <c r="D71" s="95"/>
      <c r="E71" s="111" t="s">
        <v>71</v>
      </c>
      <c r="F71" s="108"/>
      <c r="G71" s="108"/>
      <c r="H71" s="108"/>
      <c r="I71" s="108"/>
      <c r="J71" s="108"/>
      <c r="K71" s="109" t="s">
        <v>23</v>
      </c>
      <c r="L71" s="110">
        <f>SUM(L59:L70)</f>
        <v>0</v>
      </c>
      <c r="M71" s="110">
        <f t="shared" ref="M71:P71" si="6">SUM(M59:M70)</f>
        <v>0</v>
      </c>
      <c r="N71" s="110">
        <f t="shared" si="6"/>
        <v>0</v>
      </c>
      <c r="O71" s="110">
        <f t="shared" si="6"/>
        <v>0</v>
      </c>
      <c r="P71" s="110">
        <f t="shared" si="6"/>
        <v>0</v>
      </c>
      <c r="Q71" s="110">
        <f t="shared" si="5"/>
        <v>0</v>
      </c>
      <c r="R71" s="149"/>
      <c r="S71" s="149"/>
      <c r="T71" s="149"/>
      <c r="U71" s="149"/>
      <c r="V71" s="149"/>
      <c r="W71" s="149"/>
      <c r="X71" s="13"/>
    </row>
    <row r="72" spans="1:24" x14ac:dyDescent="0.25">
      <c r="A72" s="55"/>
      <c r="B72" s="95"/>
      <c r="C72" s="95"/>
      <c r="D72" s="95"/>
      <c r="E72" s="95"/>
      <c r="F72" s="95"/>
      <c r="G72" s="95"/>
      <c r="H72" s="95"/>
      <c r="I72" s="95"/>
      <c r="J72" s="95"/>
      <c r="K72" s="95"/>
      <c r="L72" s="95"/>
      <c r="M72" s="95"/>
      <c r="N72" s="95"/>
      <c r="O72" s="95"/>
      <c r="P72" s="95"/>
      <c r="Q72" s="95"/>
      <c r="R72" s="149"/>
      <c r="S72" s="149"/>
      <c r="T72" s="149"/>
      <c r="U72" s="149"/>
      <c r="V72" s="149"/>
      <c r="W72" s="149"/>
      <c r="X72" s="13"/>
    </row>
    <row r="73" spans="1:24" x14ac:dyDescent="0.25">
      <c r="A73" s="55"/>
      <c r="B73" s="95"/>
      <c r="C73" s="95"/>
      <c r="D73" s="95"/>
      <c r="E73" s="95"/>
      <c r="F73" s="95"/>
      <c r="G73" s="95"/>
      <c r="H73" s="95"/>
      <c r="I73" s="95"/>
      <c r="J73" s="95"/>
      <c r="K73" s="95"/>
      <c r="L73" s="95"/>
      <c r="M73" s="95"/>
      <c r="N73" s="95"/>
      <c r="O73" s="95"/>
      <c r="P73" s="95"/>
      <c r="Q73" s="95"/>
      <c r="R73" s="95"/>
      <c r="S73" s="95"/>
      <c r="T73" s="95"/>
      <c r="U73" s="95"/>
      <c r="V73" s="95"/>
      <c r="W73" s="95"/>
      <c r="X73" s="13"/>
    </row>
    <row r="74" spans="1:24" ht="21" x14ac:dyDescent="0.35">
      <c r="A74" s="55"/>
      <c r="B74" s="14"/>
      <c r="C74" s="15" t="s">
        <v>18</v>
      </c>
      <c r="D74" s="15"/>
      <c r="E74" s="16" t="s">
        <v>466</v>
      </c>
      <c r="F74" s="14"/>
      <c r="G74" s="14"/>
      <c r="H74" s="14"/>
      <c r="I74" s="14"/>
      <c r="J74" s="14"/>
      <c r="K74" s="14"/>
      <c r="L74" s="14"/>
      <c r="M74" s="14"/>
      <c r="N74" s="14"/>
      <c r="O74" s="14"/>
      <c r="P74" s="14"/>
      <c r="Q74" s="14"/>
      <c r="R74" s="14"/>
      <c r="S74" s="14"/>
      <c r="T74" s="14"/>
      <c r="U74" s="14"/>
      <c r="V74" s="14"/>
      <c r="W74" s="14"/>
      <c r="X74" s="13"/>
    </row>
    <row r="75" spans="1:24" x14ac:dyDescent="0.25">
      <c r="A75" s="55"/>
      <c r="B75" s="60"/>
      <c r="C75" s="60"/>
      <c r="D75" s="60"/>
      <c r="E75" s="60"/>
      <c r="F75" s="60"/>
      <c r="G75" s="60"/>
      <c r="H75" s="60"/>
      <c r="I75" s="60"/>
      <c r="J75" s="60"/>
      <c r="K75" s="60"/>
      <c r="L75" s="60"/>
      <c r="M75" s="60"/>
      <c r="N75" s="60"/>
      <c r="O75" s="60"/>
      <c r="P75" s="60"/>
      <c r="Q75" s="60"/>
      <c r="R75" s="60"/>
      <c r="S75" s="60"/>
      <c r="T75" s="60"/>
      <c r="U75" s="60"/>
      <c r="V75" s="60"/>
      <c r="W75" s="60"/>
      <c r="X75" s="13"/>
    </row>
    <row r="76" spans="1:24" x14ac:dyDescent="0.25">
      <c r="A76" s="55"/>
      <c r="B76" s="95"/>
      <c r="C76" s="95"/>
      <c r="D76" s="95"/>
      <c r="E76" s="95"/>
      <c r="F76" s="95"/>
      <c r="G76" s="95"/>
      <c r="H76" s="95"/>
      <c r="I76" s="95"/>
      <c r="J76" s="95"/>
      <c r="K76" s="95"/>
      <c r="L76" s="95"/>
      <c r="M76" s="95"/>
      <c r="N76" s="95"/>
      <c r="O76" s="95"/>
      <c r="P76" s="95"/>
      <c r="Q76" s="95"/>
      <c r="R76" s="95"/>
      <c r="S76" s="95"/>
      <c r="T76" s="95"/>
      <c r="U76" s="95"/>
      <c r="V76" s="95"/>
      <c r="W76" s="95"/>
      <c r="X76" s="13"/>
    </row>
    <row r="77" spans="1:24" ht="18.75" x14ac:dyDescent="0.25">
      <c r="A77" s="55"/>
      <c r="B77" s="95"/>
      <c r="C77" s="35" t="s">
        <v>467</v>
      </c>
      <c r="D77" s="29"/>
      <c r="E77" s="35"/>
      <c r="F77" s="29"/>
      <c r="G77" s="29"/>
      <c r="H77" s="36"/>
      <c r="I77" s="29"/>
      <c r="J77" s="29"/>
      <c r="K77" s="29"/>
      <c r="L77" s="30">
        <f>$L$57</f>
        <v>1</v>
      </c>
      <c r="M77" s="30">
        <f>L77+1</f>
        <v>2</v>
      </c>
      <c r="N77" s="30">
        <f t="shared" ref="N77:P78" si="7">M77+1</f>
        <v>3</v>
      </c>
      <c r="O77" s="30">
        <f t="shared" si="7"/>
        <v>4</v>
      </c>
      <c r="P77" s="30">
        <f t="shared" si="7"/>
        <v>5</v>
      </c>
      <c r="Q77" s="95"/>
      <c r="R77" s="95"/>
      <c r="S77" s="95"/>
      <c r="T77" s="95"/>
      <c r="U77" s="95"/>
      <c r="V77" s="95"/>
      <c r="W77" s="95"/>
      <c r="X77" s="13"/>
    </row>
    <row r="78" spans="1:24" x14ac:dyDescent="0.25">
      <c r="A78" s="55"/>
      <c r="B78" s="95"/>
      <c r="C78" s="161" t="s">
        <v>628</v>
      </c>
      <c r="D78" s="29"/>
      <c r="E78" s="29"/>
      <c r="F78" s="29"/>
      <c r="G78" s="29"/>
      <c r="H78" s="36"/>
      <c r="I78" s="29"/>
      <c r="J78" s="29"/>
      <c r="K78" s="29"/>
      <c r="L78" s="32">
        <f>$H$11</f>
        <v>2020</v>
      </c>
      <c r="M78" s="32">
        <f>L78+1</f>
        <v>2021</v>
      </c>
      <c r="N78" s="32">
        <f t="shared" si="7"/>
        <v>2022</v>
      </c>
      <c r="O78" s="32">
        <f t="shared" si="7"/>
        <v>2023</v>
      </c>
      <c r="P78" s="32">
        <f t="shared" si="7"/>
        <v>2024</v>
      </c>
      <c r="Q78" s="95"/>
      <c r="R78" s="95"/>
      <c r="S78" s="95"/>
      <c r="T78" s="95"/>
      <c r="U78" s="95"/>
      <c r="V78" s="95"/>
      <c r="W78" s="95"/>
      <c r="X78" s="13"/>
    </row>
    <row r="79" spans="1:24" x14ac:dyDescent="0.25">
      <c r="A79" s="55"/>
      <c r="B79" s="95"/>
      <c r="C79" s="95"/>
      <c r="D79" s="95"/>
      <c r="E79" s="95"/>
      <c r="F79" s="95"/>
      <c r="G79" s="95"/>
      <c r="H79" s="95"/>
      <c r="I79" s="95"/>
      <c r="J79" s="95"/>
      <c r="K79" s="95"/>
      <c r="L79" s="95"/>
      <c r="M79" s="95"/>
      <c r="N79" s="95"/>
      <c r="O79" s="95"/>
      <c r="P79" s="95"/>
      <c r="Q79" s="95"/>
      <c r="R79" s="95"/>
      <c r="S79" s="95"/>
      <c r="T79" s="95"/>
      <c r="U79" s="95"/>
      <c r="V79" s="95"/>
      <c r="W79" s="95"/>
      <c r="X79" s="13"/>
    </row>
    <row r="80" spans="1:24" x14ac:dyDescent="0.25">
      <c r="A80" s="55"/>
      <c r="B80" s="95"/>
      <c r="C80" s="95"/>
      <c r="D80" s="95"/>
      <c r="E80" s="99" t="s">
        <v>627</v>
      </c>
      <c r="F80" s="95"/>
      <c r="G80" s="95"/>
      <c r="H80" s="95"/>
      <c r="I80" s="95"/>
      <c r="J80" s="95"/>
      <c r="K80" s="95"/>
      <c r="L80" s="95"/>
      <c r="M80" s="95"/>
      <c r="N80" s="95"/>
      <c r="O80" s="95"/>
      <c r="P80" s="95"/>
      <c r="Q80" s="95"/>
      <c r="R80" s="95"/>
      <c r="S80" s="95"/>
      <c r="T80" s="95"/>
      <c r="U80" s="95"/>
      <c r="V80" s="95"/>
      <c r="W80" s="95"/>
      <c r="X80" s="13"/>
    </row>
    <row r="81" spans="1:24" x14ac:dyDescent="0.25">
      <c r="A81" s="55"/>
      <c r="B81" s="95"/>
      <c r="C81" s="94">
        <v>1</v>
      </c>
      <c r="D81" s="95"/>
      <c r="E81" s="96" t="s">
        <v>30</v>
      </c>
      <c r="F81" s="96"/>
      <c r="G81" s="96"/>
      <c r="H81" s="96"/>
      <c r="I81" s="96"/>
      <c r="J81" s="96"/>
      <c r="K81" s="96"/>
      <c r="L81" s="37"/>
      <c r="M81" s="37"/>
      <c r="N81" s="37"/>
      <c r="O81" s="37"/>
      <c r="P81" s="37"/>
      <c r="Q81" s="95"/>
      <c r="R81" s="95"/>
      <c r="S81" s="95"/>
      <c r="T81" s="95"/>
      <c r="U81" s="95"/>
      <c r="V81" s="95"/>
      <c r="W81" s="95"/>
      <c r="X81" s="13"/>
    </row>
    <row r="82" spans="1:24" x14ac:dyDescent="0.25">
      <c r="A82" s="55"/>
      <c r="B82" s="95"/>
      <c r="C82" s="93">
        <f>MAX($C$81:C81)+1</f>
        <v>2</v>
      </c>
      <c r="D82" s="95"/>
      <c r="E82" s="96" t="s">
        <v>31</v>
      </c>
      <c r="F82" s="96"/>
      <c r="G82" s="96"/>
      <c r="H82" s="96"/>
      <c r="I82" s="96"/>
      <c r="J82" s="96"/>
      <c r="K82" s="96"/>
      <c r="L82" s="37"/>
      <c r="M82" s="37"/>
      <c r="N82" s="37"/>
      <c r="O82" s="37"/>
      <c r="P82" s="37"/>
      <c r="Q82" s="95"/>
      <c r="R82" s="95"/>
      <c r="S82" s="95"/>
      <c r="T82" s="95"/>
      <c r="U82" s="95"/>
      <c r="V82" s="95"/>
      <c r="W82" s="95"/>
      <c r="X82" s="13"/>
    </row>
    <row r="83" spans="1:24" x14ac:dyDescent="0.25">
      <c r="A83" s="55"/>
      <c r="B83" s="95"/>
      <c r="C83" s="93">
        <f>MAX($C$81:C82)+1</f>
        <v>3</v>
      </c>
      <c r="D83" s="95"/>
      <c r="E83" s="112" t="s">
        <v>32</v>
      </c>
      <c r="F83" s="112"/>
      <c r="G83" s="112"/>
      <c r="H83" s="112"/>
      <c r="I83" s="112"/>
      <c r="J83" s="112"/>
      <c r="K83" s="112"/>
      <c r="L83" s="38"/>
      <c r="M83" s="38"/>
      <c r="N83" s="38"/>
      <c r="O83" s="38"/>
      <c r="P83" s="38"/>
      <c r="Q83" s="95"/>
      <c r="R83" s="95"/>
      <c r="S83" s="95"/>
      <c r="T83" s="95"/>
      <c r="U83" s="95"/>
      <c r="V83" s="95"/>
      <c r="W83" s="95"/>
      <c r="X83" s="13"/>
    </row>
    <row r="84" spans="1:24" x14ac:dyDescent="0.25">
      <c r="A84" s="55"/>
      <c r="B84" s="95"/>
      <c r="C84" s="93">
        <f>MAX($C$81:C83)+1</f>
        <v>4</v>
      </c>
      <c r="D84" s="95"/>
      <c r="E84" s="113" t="s">
        <v>574</v>
      </c>
      <c r="F84" s="96"/>
      <c r="G84" s="96"/>
      <c r="H84" s="96"/>
      <c r="I84" s="96"/>
      <c r="J84" s="96"/>
      <c r="K84" s="96"/>
      <c r="L84" s="114">
        <f>L81+(L82/2)+(L83/3)</f>
        <v>0</v>
      </c>
      <c r="M84" s="114">
        <f t="shared" ref="M84:P84" si="8">M81+(M82/2)+(M83/3)</f>
        <v>0</v>
      </c>
      <c r="N84" s="114">
        <f t="shared" si="8"/>
        <v>0</v>
      </c>
      <c r="O84" s="114">
        <f>O81+(O82/2)+(O83/3)</f>
        <v>0</v>
      </c>
      <c r="P84" s="114">
        <f t="shared" si="8"/>
        <v>0</v>
      </c>
      <c r="Q84" s="95"/>
      <c r="R84" s="95"/>
      <c r="S84" s="95"/>
      <c r="T84" s="95"/>
      <c r="U84" s="95"/>
      <c r="V84" s="95"/>
      <c r="W84" s="95"/>
      <c r="X84" s="13"/>
    </row>
    <row r="85" spans="1:24" x14ac:dyDescent="0.25">
      <c r="A85" s="55"/>
      <c r="B85" s="95"/>
      <c r="C85" s="95"/>
      <c r="D85" s="95"/>
      <c r="E85" s="115"/>
      <c r="F85" s="115"/>
      <c r="G85" s="115"/>
      <c r="H85" s="115"/>
      <c r="I85" s="115"/>
      <c r="J85" s="95"/>
      <c r="K85" s="95"/>
      <c r="L85" s="95"/>
      <c r="M85" s="95"/>
      <c r="N85" s="95"/>
      <c r="O85" s="95"/>
      <c r="P85" s="95"/>
      <c r="Q85" s="95"/>
      <c r="R85" s="95"/>
      <c r="S85" s="95"/>
      <c r="T85" s="95"/>
      <c r="U85" s="95"/>
      <c r="V85" s="95"/>
      <c r="W85" s="95"/>
      <c r="X85" s="13"/>
    </row>
    <row r="86" spans="1:24" x14ac:dyDescent="0.25">
      <c r="A86" s="55"/>
      <c r="B86" s="95"/>
      <c r="C86" s="95"/>
      <c r="D86" s="95"/>
      <c r="E86" s="115"/>
      <c r="F86" s="115"/>
      <c r="G86" s="115"/>
      <c r="H86" s="115"/>
      <c r="I86" s="115"/>
      <c r="J86" s="95"/>
      <c r="K86" s="95"/>
      <c r="L86" s="95"/>
      <c r="M86" s="95"/>
      <c r="N86" s="95"/>
      <c r="O86" s="95"/>
      <c r="P86" s="95"/>
      <c r="Q86" s="95"/>
      <c r="R86" s="95"/>
      <c r="S86" s="95"/>
      <c r="T86" s="95"/>
      <c r="U86" s="95"/>
      <c r="V86" s="95"/>
      <c r="W86" s="95"/>
      <c r="X86" s="13"/>
    </row>
    <row r="87" spans="1:24" x14ac:dyDescent="0.25">
      <c r="A87" s="55"/>
      <c r="B87" s="95"/>
      <c r="C87" s="95"/>
      <c r="D87" s="95"/>
      <c r="E87" s="95"/>
      <c r="F87" s="95"/>
      <c r="G87" s="95"/>
      <c r="H87" s="95"/>
      <c r="I87" s="95"/>
      <c r="J87" s="95"/>
      <c r="K87" s="95"/>
      <c r="L87" s="95"/>
      <c r="M87" s="95"/>
      <c r="N87" s="95"/>
      <c r="O87" s="95"/>
      <c r="P87" s="95"/>
      <c r="Q87" s="95"/>
      <c r="R87" s="95"/>
      <c r="S87" s="95"/>
      <c r="T87" s="95"/>
      <c r="U87" s="95"/>
      <c r="V87" s="95"/>
      <c r="W87" s="95"/>
      <c r="X87" s="13"/>
    </row>
    <row r="88" spans="1:24" x14ac:dyDescent="0.25">
      <c r="A88" s="55"/>
      <c r="B88" s="95"/>
      <c r="C88" s="95"/>
      <c r="D88" s="95"/>
      <c r="E88" s="95"/>
      <c r="F88" s="95"/>
      <c r="G88" s="95"/>
      <c r="H88" s="95"/>
      <c r="I88" s="95"/>
      <c r="J88" s="95"/>
      <c r="K88" s="95"/>
      <c r="L88" s="95"/>
      <c r="M88" s="95"/>
      <c r="N88" s="95"/>
      <c r="O88" s="95"/>
      <c r="P88" s="95"/>
      <c r="Q88" s="95"/>
      <c r="R88" s="95"/>
      <c r="S88" s="95"/>
      <c r="T88" s="95"/>
      <c r="U88" s="95"/>
      <c r="V88" s="95"/>
      <c r="W88" s="95"/>
      <c r="X88" s="13"/>
    </row>
    <row r="89" spans="1:24" x14ac:dyDescent="0.25">
      <c r="A89" s="55"/>
      <c r="B89" s="95"/>
      <c r="C89" s="95"/>
      <c r="D89" s="95"/>
      <c r="E89" s="95"/>
      <c r="F89" s="95"/>
      <c r="G89" s="95"/>
      <c r="H89" s="95"/>
      <c r="I89" s="95"/>
      <c r="J89" s="95"/>
      <c r="K89" s="95"/>
      <c r="L89" s="95"/>
      <c r="M89" s="95"/>
      <c r="N89" s="95"/>
      <c r="O89" s="95"/>
      <c r="P89" s="95"/>
      <c r="Q89" s="95"/>
      <c r="R89" s="95"/>
      <c r="S89" s="95"/>
      <c r="T89" s="95"/>
      <c r="U89" s="95"/>
      <c r="V89" s="95"/>
      <c r="W89" s="95"/>
      <c r="X89" s="13"/>
    </row>
    <row r="90" spans="1:24" x14ac:dyDescent="0.25">
      <c r="A90" s="55"/>
      <c r="B90" s="95"/>
      <c r="C90" s="95"/>
      <c r="D90" s="95"/>
      <c r="E90" s="95"/>
      <c r="F90" s="95"/>
      <c r="G90" s="95"/>
      <c r="H90" s="95"/>
      <c r="I90" s="95"/>
      <c r="J90" s="95"/>
      <c r="K90" s="95"/>
      <c r="L90" s="95"/>
      <c r="M90" s="95"/>
      <c r="N90" s="95"/>
      <c r="O90" s="95"/>
      <c r="P90" s="95"/>
      <c r="Q90" s="95"/>
      <c r="R90" s="95"/>
      <c r="S90" s="95"/>
      <c r="T90" s="95"/>
      <c r="U90" s="95"/>
      <c r="V90" s="95"/>
      <c r="W90" s="95"/>
      <c r="X90" s="13"/>
    </row>
    <row r="91" spans="1:24" x14ac:dyDescent="0.25">
      <c r="A91" s="55"/>
      <c r="B91" s="95"/>
      <c r="C91" s="95"/>
      <c r="D91" s="95"/>
      <c r="E91" s="95"/>
      <c r="F91" s="95"/>
      <c r="G91" s="95"/>
      <c r="H91" s="95"/>
      <c r="I91" s="95"/>
      <c r="J91" s="95"/>
      <c r="K91" s="95"/>
      <c r="L91" s="95"/>
      <c r="M91" s="95"/>
      <c r="N91" s="95"/>
      <c r="O91" s="95"/>
      <c r="P91" s="95"/>
      <c r="Q91" s="95"/>
      <c r="R91" s="95"/>
      <c r="S91" s="95"/>
      <c r="T91" s="95"/>
      <c r="U91" s="95"/>
      <c r="V91" s="95"/>
      <c r="W91" s="95"/>
      <c r="X91" s="13"/>
    </row>
    <row r="92" spans="1:24" x14ac:dyDescent="0.25">
      <c r="A92" s="55"/>
      <c r="B92" s="95"/>
      <c r="C92" s="95"/>
      <c r="D92" s="95"/>
      <c r="E92" s="95"/>
      <c r="F92" s="95"/>
      <c r="G92" s="95"/>
      <c r="H92" s="95"/>
      <c r="I92" s="95"/>
      <c r="J92" s="95"/>
      <c r="K92" s="95"/>
      <c r="L92" s="95"/>
      <c r="M92" s="95"/>
      <c r="N92" s="95"/>
      <c r="O92" s="95"/>
      <c r="P92" s="95"/>
      <c r="Q92" s="95"/>
      <c r="R92" s="95"/>
      <c r="S92" s="95"/>
      <c r="T92" s="95"/>
      <c r="U92" s="95"/>
      <c r="V92" s="95"/>
      <c r="W92" s="95"/>
      <c r="X92" s="13"/>
    </row>
    <row r="93" spans="1:24" x14ac:dyDescent="0.25">
      <c r="A93" s="55"/>
      <c r="B93" s="95"/>
      <c r="C93" s="60"/>
      <c r="D93" s="60"/>
      <c r="E93" s="60"/>
      <c r="F93" s="60"/>
      <c r="G93" s="60"/>
      <c r="H93" s="60"/>
      <c r="I93" s="60"/>
      <c r="J93" s="60"/>
      <c r="K93" s="60"/>
      <c r="L93" s="60"/>
      <c r="M93" s="60"/>
      <c r="N93" s="60"/>
      <c r="O93" s="60"/>
      <c r="P93" s="60"/>
      <c r="Q93" s="60"/>
      <c r="R93" s="95"/>
      <c r="S93" s="95"/>
      <c r="T93" s="95"/>
      <c r="U93" s="95"/>
      <c r="V93" s="95"/>
      <c r="W93" s="95"/>
      <c r="X93" s="13"/>
    </row>
    <row r="94" spans="1:24" ht="18.75" x14ac:dyDescent="0.25">
      <c r="A94" s="55"/>
      <c r="B94" s="95"/>
      <c r="C94" s="35" t="s">
        <v>468</v>
      </c>
      <c r="D94" s="29"/>
      <c r="E94" s="35"/>
      <c r="F94" s="29"/>
      <c r="G94" s="29"/>
      <c r="H94" s="29"/>
      <c r="I94" s="29"/>
      <c r="J94" s="29"/>
      <c r="K94" s="29"/>
      <c r="L94" s="30">
        <f>$L$57</f>
        <v>1</v>
      </c>
      <c r="M94" s="30">
        <f>L94+1</f>
        <v>2</v>
      </c>
      <c r="N94" s="30">
        <f t="shared" ref="N94:P95" si="9">M94+1</f>
        <v>3</v>
      </c>
      <c r="O94" s="30">
        <f t="shared" si="9"/>
        <v>4</v>
      </c>
      <c r="P94" s="30">
        <f t="shared" si="9"/>
        <v>5</v>
      </c>
      <c r="Q94" s="30"/>
      <c r="R94" s="95"/>
      <c r="S94" s="95"/>
      <c r="T94" s="95"/>
      <c r="U94" s="95"/>
      <c r="V94" s="95"/>
      <c r="W94" s="95"/>
      <c r="X94" s="13"/>
    </row>
    <row r="95" spans="1:24" x14ac:dyDescent="0.25">
      <c r="A95" s="55"/>
      <c r="B95" s="95"/>
      <c r="C95" s="39"/>
      <c r="D95" s="39"/>
      <c r="E95" s="39"/>
      <c r="F95" s="29"/>
      <c r="G95" s="29"/>
      <c r="H95" s="29"/>
      <c r="I95" s="29"/>
      <c r="J95" s="29"/>
      <c r="K95" s="29"/>
      <c r="L95" s="32">
        <f>$H$11</f>
        <v>2020</v>
      </c>
      <c r="M95" s="32">
        <f>L95+1</f>
        <v>2021</v>
      </c>
      <c r="N95" s="32">
        <f t="shared" si="9"/>
        <v>2022</v>
      </c>
      <c r="O95" s="32">
        <f t="shared" si="9"/>
        <v>2023</v>
      </c>
      <c r="P95" s="32">
        <f t="shared" si="9"/>
        <v>2024</v>
      </c>
      <c r="Q95" s="33" t="s">
        <v>21</v>
      </c>
      <c r="R95" s="95"/>
      <c r="S95" s="95"/>
      <c r="T95" s="95"/>
      <c r="U95" s="95"/>
      <c r="V95" s="95"/>
      <c r="W95" s="95"/>
      <c r="X95" s="13"/>
    </row>
    <row r="96" spans="1:24" x14ac:dyDescent="0.25">
      <c r="A96" s="55"/>
      <c r="B96" s="95"/>
      <c r="C96" s="93">
        <f>MAX($C$81:C95)+1</f>
        <v>5</v>
      </c>
      <c r="D96" s="95"/>
      <c r="E96" s="116" t="s">
        <v>566</v>
      </c>
      <c r="F96" s="96"/>
      <c r="G96" s="96"/>
      <c r="H96" s="96"/>
      <c r="I96" s="96"/>
      <c r="J96" s="96"/>
      <c r="K96" s="127" t="s">
        <v>23</v>
      </c>
      <c r="L96" s="21"/>
      <c r="M96" s="21"/>
      <c r="N96" s="21"/>
      <c r="O96" s="21"/>
      <c r="P96" s="21"/>
      <c r="Q96" s="117">
        <f>SUM(L96:P96)</f>
        <v>0</v>
      </c>
      <c r="R96" s="149"/>
      <c r="S96" s="150" t="s">
        <v>609</v>
      </c>
      <c r="T96" s="150"/>
      <c r="U96" s="149"/>
      <c r="V96" s="149"/>
      <c r="W96" s="149"/>
      <c r="X96" s="13"/>
    </row>
    <row r="97" spans="1:24" x14ac:dyDescent="0.25">
      <c r="A97" s="55"/>
      <c r="B97" s="95"/>
      <c r="C97" s="93">
        <f>MAX($C$81:C96)+1</f>
        <v>6</v>
      </c>
      <c r="D97" s="95"/>
      <c r="E97" s="96" t="s">
        <v>567</v>
      </c>
      <c r="F97" s="96"/>
      <c r="G97" s="96"/>
      <c r="H97" s="96"/>
      <c r="I97" s="96"/>
      <c r="J97" s="96"/>
      <c r="K97" s="127" t="s">
        <v>23</v>
      </c>
      <c r="L97" s="21"/>
      <c r="M97" s="21"/>
      <c r="N97" s="21"/>
      <c r="O97" s="21"/>
      <c r="P97" s="21"/>
      <c r="Q97" s="117">
        <f t="shared" ref="Q97:Q99" si="10">SUM(L97:P97)</f>
        <v>0</v>
      </c>
      <c r="R97" s="149"/>
      <c r="S97" s="150" t="s">
        <v>611</v>
      </c>
      <c r="T97" s="149"/>
      <c r="U97" s="149"/>
      <c r="V97" s="149"/>
      <c r="W97" s="149"/>
      <c r="X97" s="13"/>
    </row>
    <row r="98" spans="1:24" x14ac:dyDescent="0.25">
      <c r="A98" s="55"/>
      <c r="B98" s="95"/>
      <c r="C98" s="93">
        <f>MAX($C$81:C97)+1</f>
        <v>7</v>
      </c>
      <c r="D98" s="95"/>
      <c r="E98" s="113" t="s">
        <v>35</v>
      </c>
      <c r="F98" s="96"/>
      <c r="G98" s="96"/>
      <c r="H98" s="96"/>
      <c r="I98" s="96"/>
      <c r="J98" s="96"/>
      <c r="K98" s="127" t="s">
        <v>23</v>
      </c>
      <c r="L98" s="117">
        <f>SUM(L96:L97)</f>
        <v>0</v>
      </c>
      <c r="M98" s="117">
        <f>SUM(M96:M97)</f>
        <v>0</v>
      </c>
      <c r="N98" s="117">
        <f>SUM(N96:N97)</f>
        <v>0</v>
      </c>
      <c r="O98" s="117">
        <f>SUM(O96:O97)</f>
        <v>0</v>
      </c>
      <c r="P98" s="117">
        <f>SUM(P96:P97)</f>
        <v>0</v>
      </c>
      <c r="Q98" s="117">
        <f t="shared" si="10"/>
        <v>0</v>
      </c>
      <c r="R98" s="95"/>
      <c r="S98" s="95"/>
      <c r="T98" s="95"/>
      <c r="U98" s="95"/>
      <c r="V98" s="95"/>
      <c r="W98" s="95"/>
      <c r="X98" s="13"/>
    </row>
    <row r="99" spans="1:24" x14ac:dyDescent="0.25">
      <c r="A99" s="55"/>
      <c r="B99" s="95"/>
      <c r="C99" s="93">
        <f>MAX($C$81:C98)+1</f>
        <v>8</v>
      </c>
      <c r="D99" s="95"/>
      <c r="E99" s="96" t="s">
        <v>33</v>
      </c>
      <c r="F99" s="96"/>
      <c r="G99" s="96"/>
      <c r="H99" s="96"/>
      <c r="I99" s="96"/>
      <c r="J99" s="96"/>
      <c r="K99" s="127" t="s">
        <v>23</v>
      </c>
      <c r="L99" s="21"/>
      <c r="M99" s="21"/>
      <c r="N99" s="21"/>
      <c r="O99" s="21"/>
      <c r="P99" s="21"/>
      <c r="Q99" s="117">
        <f t="shared" si="10"/>
        <v>0</v>
      </c>
      <c r="R99" s="64" t="s">
        <v>471</v>
      </c>
      <c r="S99" s="95"/>
      <c r="T99" s="95"/>
      <c r="U99" s="95"/>
      <c r="V99" s="95"/>
      <c r="W99" s="95"/>
      <c r="X99" s="13"/>
    </row>
    <row r="100" spans="1:24" x14ac:dyDescent="0.25">
      <c r="A100" s="55"/>
      <c r="B100" s="95"/>
      <c r="C100" s="93">
        <f>MAX($C$81:C99)+1</f>
        <v>9</v>
      </c>
      <c r="D100" s="95"/>
      <c r="E100" s="113" t="s">
        <v>36</v>
      </c>
      <c r="F100" s="96"/>
      <c r="G100" s="96"/>
      <c r="H100" s="96"/>
      <c r="I100" s="96"/>
      <c r="J100" s="96"/>
      <c r="K100" s="127" t="s">
        <v>23</v>
      </c>
      <c r="L100" s="117">
        <f t="shared" ref="L100:Q100" si="11">SUM(L98:L99)</f>
        <v>0</v>
      </c>
      <c r="M100" s="117">
        <f t="shared" si="11"/>
        <v>0</v>
      </c>
      <c r="N100" s="117">
        <f t="shared" si="11"/>
        <v>0</v>
      </c>
      <c r="O100" s="117">
        <f t="shared" si="11"/>
        <v>0</v>
      </c>
      <c r="P100" s="117">
        <f t="shared" si="11"/>
        <v>0</v>
      </c>
      <c r="Q100" s="117">
        <f t="shared" si="11"/>
        <v>0</v>
      </c>
      <c r="R100" s="95"/>
      <c r="S100" s="95"/>
      <c r="T100" s="95"/>
      <c r="U100" s="95"/>
      <c r="V100" s="95"/>
      <c r="W100" s="95"/>
      <c r="X100" s="13"/>
    </row>
    <row r="101" spans="1:24" x14ac:dyDescent="0.25">
      <c r="A101" s="55"/>
      <c r="B101" s="95"/>
      <c r="C101" s="95"/>
      <c r="D101" s="95"/>
      <c r="E101" s="96"/>
      <c r="F101" s="96"/>
      <c r="G101" s="96"/>
      <c r="H101" s="96"/>
      <c r="I101" s="96"/>
      <c r="J101" s="96"/>
      <c r="K101" s="127"/>
      <c r="L101" s="96"/>
      <c r="M101" s="96"/>
      <c r="N101" s="96"/>
      <c r="O101" s="96"/>
      <c r="P101" s="96"/>
      <c r="Q101" s="96"/>
      <c r="R101" s="95"/>
      <c r="S101" s="95"/>
      <c r="T101" s="95"/>
      <c r="U101" s="95"/>
      <c r="V101" s="95"/>
      <c r="W101" s="95"/>
      <c r="X101" s="13"/>
    </row>
    <row r="102" spans="1:24" x14ac:dyDescent="0.25">
      <c r="A102" s="55"/>
      <c r="B102" s="95"/>
      <c r="C102" s="93">
        <f>MAX($C$81:C101)+1</f>
        <v>10</v>
      </c>
      <c r="D102" s="95"/>
      <c r="E102" s="96" t="str">
        <f>CONCATENATE("Average wage (C",C98," ÷ C",C84,")")</f>
        <v>Average wage (C7 ÷ C4)</v>
      </c>
      <c r="F102" s="96"/>
      <c r="G102" s="96"/>
      <c r="H102" s="96"/>
      <c r="I102" s="96"/>
      <c r="J102" s="96"/>
      <c r="K102" s="127" t="s">
        <v>34</v>
      </c>
      <c r="L102" s="118">
        <f>IF(OR(L98=0,L84=0),0,L98/L84)</f>
        <v>0</v>
      </c>
      <c r="M102" s="118">
        <f>IF(OR(M98=0,M84=0),0,M98/M84)</f>
        <v>0</v>
      </c>
      <c r="N102" s="118">
        <f>IF(OR(N98=0,N84=0),0,N98/N84)</f>
        <v>0</v>
      </c>
      <c r="O102" s="118">
        <f>IF(OR(O98=0,O84=0),0,O98/O84)</f>
        <v>0</v>
      </c>
      <c r="P102" s="118">
        <f>IF(OR(P98=0,P84=0),0,P98/P84)</f>
        <v>0</v>
      </c>
      <c r="Q102" s="96"/>
      <c r="R102" s="95"/>
      <c r="S102" s="95"/>
      <c r="T102" s="95"/>
      <c r="U102" s="95"/>
      <c r="V102" s="95"/>
      <c r="W102" s="95"/>
      <c r="X102" s="13"/>
    </row>
    <row r="103" spans="1:24" x14ac:dyDescent="0.25">
      <c r="A103" s="55"/>
      <c r="B103" s="95"/>
      <c r="C103" s="95"/>
      <c r="D103" s="95"/>
      <c r="E103" s="95"/>
      <c r="F103" s="95"/>
      <c r="G103" s="95"/>
      <c r="H103" s="95"/>
      <c r="I103" s="95"/>
      <c r="J103" s="95"/>
      <c r="K103" s="95"/>
      <c r="L103" s="95"/>
      <c r="M103" s="95"/>
      <c r="N103" s="95"/>
      <c r="O103" s="95"/>
      <c r="P103" s="95"/>
      <c r="Q103" s="95"/>
      <c r="R103" s="95"/>
      <c r="S103" s="95"/>
      <c r="T103" s="95"/>
      <c r="U103" s="95"/>
      <c r="V103" s="95"/>
      <c r="W103" s="95"/>
      <c r="X103" s="13"/>
    </row>
    <row r="104" spans="1:24" x14ac:dyDescent="0.25">
      <c r="A104" s="55"/>
      <c r="B104" s="95"/>
      <c r="C104" s="95"/>
      <c r="D104" s="95"/>
      <c r="E104" s="95"/>
      <c r="F104" s="95"/>
      <c r="G104" s="95"/>
      <c r="H104" s="95"/>
      <c r="I104" s="95"/>
      <c r="J104" s="95"/>
      <c r="K104" s="95"/>
      <c r="L104" s="95"/>
      <c r="M104" s="95"/>
      <c r="N104" s="95"/>
      <c r="O104" s="95"/>
      <c r="P104" s="95"/>
      <c r="Q104" s="95"/>
      <c r="R104" s="95"/>
      <c r="S104" s="95"/>
      <c r="T104" s="95"/>
      <c r="U104" s="95"/>
      <c r="V104" s="95"/>
      <c r="W104" s="95"/>
      <c r="X104" s="13"/>
    </row>
    <row r="105" spans="1:24" ht="18.75" x14ac:dyDescent="0.25">
      <c r="A105" s="55"/>
      <c r="B105" s="95"/>
      <c r="C105" s="35" t="s">
        <v>469</v>
      </c>
      <c r="D105" s="29"/>
      <c r="E105" s="35"/>
      <c r="F105" s="29"/>
      <c r="G105" s="29"/>
      <c r="H105" s="29"/>
      <c r="I105" s="29"/>
      <c r="J105" s="29"/>
      <c r="K105" s="128"/>
      <c r="L105" s="30">
        <f>$L$57</f>
        <v>1</v>
      </c>
      <c r="M105" s="30">
        <f>L105+1</f>
        <v>2</v>
      </c>
      <c r="N105" s="30">
        <f t="shared" ref="N105:P106" si="12">M105+1</f>
        <v>3</v>
      </c>
      <c r="O105" s="30">
        <f t="shared" si="12"/>
        <v>4</v>
      </c>
      <c r="P105" s="30">
        <f t="shared" si="12"/>
        <v>5</v>
      </c>
      <c r="Q105" s="30"/>
      <c r="R105" s="95"/>
      <c r="S105" s="95"/>
      <c r="T105" s="95"/>
      <c r="U105" s="95"/>
      <c r="V105" s="95"/>
      <c r="W105" s="95"/>
      <c r="X105" s="13"/>
    </row>
    <row r="106" spans="1:24" x14ac:dyDescent="0.25">
      <c r="A106" s="55"/>
      <c r="B106" s="95"/>
      <c r="C106" s="40"/>
      <c r="D106" s="40"/>
      <c r="E106" s="40"/>
      <c r="F106" s="29"/>
      <c r="G106" s="29"/>
      <c r="H106" s="29"/>
      <c r="I106" s="29"/>
      <c r="J106" s="29"/>
      <c r="K106" s="128"/>
      <c r="L106" s="32">
        <f>$H$11</f>
        <v>2020</v>
      </c>
      <c r="M106" s="32">
        <f>L106+1</f>
        <v>2021</v>
      </c>
      <c r="N106" s="32">
        <f t="shared" si="12"/>
        <v>2022</v>
      </c>
      <c r="O106" s="32">
        <f t="shared" si="12"/>
        <v>2023</v>
      </c>
      <c r="P106" s="32">
        <f t="shared" si="12"/>
        <v>2024</v>
      </c>
      <c r="Q106" s="33" t="s">
        <v>21</v>
      </c>
      <c r="R106" s="95"/>
      <c r="S106" s="95"/>
      <c r="T106" s="95"/>
      <c r="U106" s="95"/>
      <c r="V106" s="95"/>
      <c r="W106" s="95"/>
      <c r="X106" s="13"/>
    </row>
    <row r="107" spans="1:24" x14ac:dyDescent="0.25">
      <c r="A107" s="55"/>
      <c r="B107" s="95"/>
      <c r="C107" s="95"/>
      <c r="D107" s="95"/>
      <c r="E107" s="95"/>
      <c r="F107" s="95"/>
      <c r="G107" s="95"/>
      <c r="H107" s="95"/>
      <c r="I107" s="95"/>
      <c r="J107" s="95"/>
      <c r="K107" s="129"/>
      <c r="L107" s="95"/>
      <c r="M107" s="95"/>
      <c r="N107" s="95"/>
      <c r="O107" s="95"/>
      <c r="P107" s="95"/>
      <c r="Q107" s="95"/>
      <c r="R107" s="95"/>
      <c r="S107" s="95"/>
      <c r="T107" s="95"/>
      <c r="U107" s="95"/>
      <c r="V107" s="95"/>
      <c r="W107" s="95"/>
      <c r="X107" s="13"/>
    </row>
    <row r="108" spans="1:24" x14ac:dyDescent="0.25">
      <c r="A108" s="55"/>
      <c r="B108" s="95"/>
      <c r="C108" s="93">
        <f>MAX($C$81:C107)+1</f>
        <v>11</v>
      </c>
      <c r="D108" s="95"/>
      <c r="E108" s="96" t="s">
        <v>539</v>
      </c>
      <c r="F108" s="96"/>
      <c r="G108" s="96"/>
      <c r="H108" s="119"/>
      <c r="I108" s="119"/>
      <c r="J108" s="119"/>
      <c r="K108" s="127" t="s">
        <v>23</v>
      </c>
      <c r="L108" s="21"/>
      <c r="M108" s="21"/>
      <c r="N108" s="21"/>
      <c r="O108" s="21"/>
      <c r="P108" s="21"/>
      <c r="Q108" s="120">
        <f>SUM(L108:P108)</f>
        <v>0</v>
      </c>
      <c r="R108" s="95"/>
      <c r="S108" s="95"/>
      <c r="T108" s="95"/>
      <c r="U108" s="95"/>
      <c r="V108" s="95"/>
      <c r="W108" s="95"/>
      <c r="X108" s="13"/>
    </row>
    <row r="109" spans="1:24" x14ac:dyDescent="0.25">
      <c r="A109" s="55"/>
      <c r="B109" s="95"/>
      <c r="C109" s="93">
        <f>MAX($C$81:C108)+1</f>
        <v>12</v>
      </c>
      <c r="D109" s="95"/>
      <c r="E109" s="112" t="s">
        <v>569</v>
      </c>
      <c r="F109" s="112"/>
      <c r="G109" s="96"/>
      <c r="H109" s="119"/>
      <c r="I109" s="119"/>
      <c r="J109" s="119"/>
      <c r="K109" s="127" t="s">
        <v>23</v>
      </c>
      <c r="L109" s="21"/>
      <c r="M109" s="21"/>
      <c r="N109" s="21"/>
      <c r="O109" s="21"/>
      <c r="P109" s="21"/>
      <c r="Q109" s="120">
        <f t="shared" ref="Q109:Q110" si="13">SUM(L109:P109)</f>
        <v>0</v>
      </c>
      <c r="R109" s="95"/>
      <c r="S109" s="95"/>
      <c r="T109" s="95"/>
      <c r="U109" s="95"/>
      <c r="V109" s="95"/>
      <c r="W109" s="95"/>
      <c r="X109" s="13"/>
    </row>
    <row r="110" spans="1:24" x14ac:dyDescent="0.25">
      <c r="A110" s="55"/>
      <c r="B110" s="95"/>
      <c r="C110" s="93">
        <f>MAX($C$81:C109)+1</f>
        <v>13</v>
      </c>
      <c r="D110" s="95"/>
      <c r="E110" s="112" t="s">
        <v>568</v>
      </c>
      <c r="F110" s="112"/>
      <c r="G110" s="96"/>
      <c r="H110" s="119"/>
      <c r="I110" s="119"/>
      <c r="J110" s="119"/>
      <c r="K110" s="127" t="s">
        <v>23</v>
      </c>
      <c r="L110" s="21"/>
      <c r="M110" s="21"/>
      <c r="N110" s="21"/>
      <c r="O110" s="21"/>
      <c r="P110" s="21"/>
      <c r="Q110" s="120">
        <f t="shared" si="13"/>
        <v>0</v>
      </c>
      <c r="R110" s="95"/>
      <c r="S110" s="95"/>
      <c r="T110" s="95"/>
      <c r="U110" s="95"/>
      <c r="V110" s="95"/>
      <c r="W110" s="95"/>
      <c r="X110" s="13"/>
    </row>
    <row r="111" spans="1:24" x14ac:dyDescent="0.25">
      <c r="A111" s="55"/>
      <c r="B111" s="95"/>
      <c r="C111" s="93">
        <f>MAX($C$81:C110)+1</f>
        <v>14</v>
      </c>
      <c r="D111" s="95"/>
      <c r="E111" s="112" t="s">
        <v>63</v>
      </c>
      <c r="F111" s="112"/>
      <c r="G111" s="96"/>
      <c r="H111" s="119"/>
      <c r="I111" s="119"/>
      <c r="J111" s="119"/>
      <c r="K111" s="127" t="s">
        <v>23</v>
      </c>
      <c r="L111" s="21"/>
      <c r="M111" s="21"/>
      <c r="N111" s="21"/>
      <c r="O111" s="21"/>
      <c r="P111" s="21"/>
      <c r="Q111" s="120">
        <f t="shared" ref="Q111:Q112" si="14">SUM(L111:P111)</f>
        <v>0</v>
      </c>
      <c r="R111" s="95"/>
      <c r="S111" s="95"/>
      <c r="T111" s="95"/>
      <c r="U111" s="95"/>
      <c r="V111" s="95"/>
      <c r="W111" s="95"/>
      <c r="X111" s="13"/>
    </row>
    <row r="112" spans="1:24" x14ac:dyDescent="0.25">
      <c r="A112" s="55"/>
      <c r="B112" s="95"/>
      <c r="C112" s="93">
        <f>MAX($C$81:C111)+1</f>
        <v>15</v>
      </c>
      <c r="D112" s="95"/>
      <c r="E112" s="113" t="s">
        <v>64</v>
      </c>
      <c r="F112" s="96"/>
      <c r="G112" s="96"/>
      <c r="H112" s="120"/>
      <c r="I112" s="120"/>
      <c r="J112" s="120"/>
      <c r="K112" s="127" t="s">
        <v>23</v>
      </c>
      <c r="L112" s="120">
        <f>SUM(L108:L111)</f>
        <v>0</v>
      </c>
      <c r="M112" s="120">
        <f>SUM(M108:M111)</f>
        <v>0</v>
      </c>
      <c r="N112" s="120">
        <f t="shared" ref="N112:P112" si="15">SUM(N108:N111)</f>
        <v>0</v>
      </c>
      <c r="O112" s="120">
        <f t="shared" si="15"/>
        <v>0</v>
      </c>
      <c r="P112" s="120">
        <f t="shared" si="15"/>
        <v>0</v>
      </c>
      <c r="Q112" s="120">
        <f t="shared" si="14"/>
        <v>0</v>
      </c>
      <c r="R112" s="95"/>
      <c r="S112" s="95"/>
      <c r="T112" s="95"/>
      <c r="U112" s="95"/>
      <c r="V112" s="95"/>
      <c r="W112" s="95"/>
      <c r="X112" s="13"/>
    </row>
    <row r="113" spans="1:24" x14ac:dyDescent="0.25">
      <c r="A113" s="55"/>
      <c r="B113" s="95"/>
      <c r="C113" s="95"/>
      <c r="D113" s="95"/>
      <c r="E113" s="95"/>
      <c r="F113" s="95"/>
      <c r="G113" s="95"/>
      <c r="H113" s="95"/>
      <c r="I113" s="95"/>
      <c r="J113" s="95"/>
      <c r="K113" s="95"/>
      <c r="L113" s="95"/>
      <c r="M113" s="95"/>
      <c r="N113" s="95"/>
      <c r="O113" s="95"/>
      <c r="P113" s="95"/>
      <c r="Q113" s="95"/>
      <c r="R113" s="95"/>
      <c r="S113" s="95"/>
      <c r="T113" s="95"/>
      <c r="U113" s="95"/>
      <c r="V113" s="95"/>
      <c r="W113" s="95"/>
      <c r="X113" s="13"/>
    </row>
    <row r="114" spans="1:24" x14ac:dyDescent="0.25">
      <c r="A114" s="55"/>
      <c r="B114" s="95"/>
      <c r="C114" s="60"/>
      <c r="D114" s="60"/>
      <c r="E114" s="60"/>
      <c r="F114" s="60"/>
      <c r="G114" s="60"/>
      <c r="H114" s="60"/>
      <c r="I114" s="60"/>
      <c r="J114" s="60"/>
      <c r="K114" s="60"/>
      <c r="L114" s="60"/>
      <c r="M114" s="60"/>
      <c r="N114" s="60"/>
      <c r="O114" s="60"/>
      <c r="P114" s="60"/>
      <c r="Q114" s="60"/>
      <c r="R114" s="95"/>
      <c r="S114" s="95"/>
      <c r="T114" s="95"/>
      <c r="U114" s="95"/>
      <c r="V114" s="95"/>
      <c r="W114" s="95"/>
      <c r="X114" s="13"/>
    </row>
    <row r="115" spans="1:24" ht="18.75" x14ac:dyDescent="0.25">
      <c r="A115" s="55"/>
      <c r="B115" s="95"/>
      <c r="C115" s="35" t="s">
        <v>470</v>
      </c>
      <c r="D115" s="29"/>
      <c r="E115" s="35"/>
      <c r="F115" s="29"/>
      <c r="G115" s="29"/>
      <c r="H115" s="29"/>
      <c r="I115" s="29"/>
      <c r="J115" s="29"/>
      <c r="K115" s="29"/>
      <c r="L115" s="30">
        <f>$L$57</f>
        <v>1</v>
      </c>
      <c r="M115" s="30">
        <f>L115+1</f>
        <v>2</v>
      </c>
      <c r="N115" s="30">
        <f t="shared" ref="N115:P116" si="16">M115+1</f>
        <v>3</v>
      </c>
      <c r="O115" s="30">
        <f t="shared" si="16"/>
        <v>4</v>
      </c>
      <c r="P115" s="30">
        <f t="shared" si="16"/>
        <v>5</v>
      </c>
      <c r="Q115" s="30"/>
      <c r="R115" s="95"/>
      <c r="S115" s="95"/>
      <c r="T115" s="95"/>
      <c r="U115" s="95"/>
      <c r="V115" s="95"/>
      <c r="W115" s="95"/>
      <c r="X115" s="13"/>
    </row>
    <row r="116" spans="1:24" x14ac:dyDescent="0.25">
      <c r="A116" s="55"/>
      <c r="B116" s="95"/>
      <c r="C116" s="40"/>
      <c r="D116" s="40"/>
      <c r="E116" s="40"/>
      <c r="F116" s="29"/>
      <c r="G116" s="29"/>
      <c r="H116" s="29"/>
      <c r="I116" s="29"/>
      <c r="J116" s="29"/>
      <c r="K116" s="29"/>
      <c r="L116" s="32">
        <f>$H$11</f>
        <v>2020</v>
      </c>
      <c r="M116" s="32">
        <f>L116+1</f>
        <v>2021</v>
      </c>
      <c r="N116" s="32">
        <f t="shared" si="16"/>
        <v>2022</v>
      </c>
      <c r="O116" s="32">
        <f t="shared" si="16"/>
        <v>2023</v>
      </c>
      <c r="P116" s="32">
        <f t="shared" si="16"/>
        <v>2024</v>
      </c>
      <c r="Q116" s="33" t="s">
        <v>21</v>
      </c>
      <c r="R116" s="95"/>
      <c r="S116" s="95"/>
      <c r="T116" s="95"/>
      <c r="U116" s="95"/>
      <c r="V116" s="95"/>
      <c r="W116" s="95"/>
      <c r="X116" s="13"/>
    </row>
    <row r="117" spans="1:24" x14ac:dyDescent="0.25">
      <c r="A117" s="55"/>
      <c r="B117" s="95"/>
      <c r="C117" s="95"/>
      <c r="D117" s="95"/>
      <c r="E117" s="95"/>
      <c r="F117" s="95"/>
      <c r="G117" s="95"/>
      <c r="H117" s="95"/>
      <c r="I117" s="95"/>
      <c r="J117" s="95"/>
      <c r="K117" s="95"/>
      <c r="L117" s="95"/>
      <c r="M117" s="95"/>
      <c r="N117" s="95"/>
      <c r="O117" s="95"/>
      <c r="P117" s="95"/>
      <c r="Q117" s="95"/>
      <c r="R117" s="95"/>
      <c r="S117" s="95"/>
      <c r="T117" s="95"/>
      <c r="U117" s="95"/>
      <c r="V117" s="95"/>
      <c r="W117" s="95"/>
      <c r="X117" s="13"/>
    </row>
    <row r="118" spans="1:24" x14ac:dyDescent="0.25">
      <c r="A118" s="55"/>
      <c r="B118" s="95"/>
      <c r="C118" s="93">
        <f>MAX($C$81:C117)+1</f>
        <v>16</v>
      </c>
      <c r="D118" s="95"/>
      <c r="E118" s="96" t="str">
        <f>CONCATENATE("Employment costs (from Item D",C100,")")</f>
        <v>Employment costs (from Item D9)</v>
      </c>
      <c r="F118" s="96"/>
      <c r="G118" s="96"/>
      <c r="H118" s="96"/>
      <c r="I118" s="96" t="s">
        <v>23</v>
      </c>
      <c r="J118" s="96"/>
      <c r="K118" s="96"/>
      <c r="L118" s="119">
        <f>L100</f>
        <v>0</v>
      </c>
      <c r="M118" s="119">
        <f>M100</f>
        <v>0</v>
      </c>
      <c r="N118" s="119">
        <f>N100</f>
        <v>0</v>
      </c>
      <c r="O118" s="119">
        <f>O100</f>
        <v>0</v>
      </c>
      <c r="P118" s="119">
        <f>P100</f>
        <v>0</v>
      </c>
      <c r="Q118" s="120">
        <f t="shared" ref="Q118" si="17">SUM(L118:P118)</f>
        <v>0</v>
      </c>
      <c r="R118" s="95"/>
      <c r="S118" s="95"/>
      <c r="T118" s="95"/>
      <c r="U118" s="95"/>
      <c r="V118" s="95"/>
      <c r="W118" s="95"/>
      <c r="X118" s="13"/>
    </row>
    <row r="119" spans="1:24" x14ac:dyDescent="0.25">
      <c r="A119" s="55"/>
      <c r="B119" s="95"/>
      <c r="C119" s="95"/>
      <c r="D119" s="95"/>
      <c r="E119" s="95"/>
      <c r="F119" s="95"/>
      <c r="G119" s="95"/>
      <c r="H119" s="95"/>
      <c r="I119" s="95"/>
      <c r="J119" s="95"/>
      <c r="K119" s="95"/>
      <c r="L119" s="95"/>
      <c r="M119" s="95"/>
      <c r="N119" s="95"/>
      <c r="O119" s="95"/>
      <c r="P119" s="95"/>
      <c r="Q119" s="95"/>
      <c r="R119" s="95"/>
      <c r="S119" s="95"/>
      <c r="T119" s="95"/>
      <c r="U119" s="95"/>
      <c r="V119" s="95"/>
      <c r="W119" s="95"/>
      <c r="X119" s="13"/>
    </row>
    <row r="120" spans="1:24" x14ac:dyDescent="0.25">
      <c r="A120" s="55"/>
      <c r="B120" s="95"/>
      <c r="C120" s="95"/>
      <c r="D120" s="95"/>
      <c r="E120" s="99" t="s">
        <v>582</v>
      </c>
      <c r="F120" s="95"/>
      <c r="G120" s="95"/>
      <c r="H120" s="95"/>
      <c r="I120" s="95"/>
      <c r="J120" s="95"/>
      <c r="K120" s="95"/>
      <c r="L120" s="95"/>
      <c r="M120" s="95"/>
      <c r="N120" s="95"/>
      <c r="O120" s="95"/>
      <c r="P120" s="95"/>
      <c r="Q120" s="95"/>
      <c r="R120" s="95"/>
      <c r="S120" s="95"/>
      <c r="T120" s="95"/>
      <c r="U120" s="95"/>
      <c r="V120" s="95"/>
      <c r="W120" s="95"/>
      <c r="X120" s="13"/>
    </row>
    <row r="121" spans="1:24" x14ac:dyDescent="0.25">
      <c r="A121" s="55"/>
      <c r="B121" s="95"/>
      <c r="C121" s="95"/>
      <c r="D121" s="95"/>
      <c r="E121" s="121" t="s">
        <v>583</v>
      </c>
      <c r="F121" s="95"/>
      <c r="G121" s="95"/>
      <c r="H121" s="95"/>
      <c r="I121" s="95"/>
      <c r="J121" s="95"/>
      <c r="K121" s="95"/>
      <c r="L121" s="95"/>
      <c r="M121" s="95"/>
      <c r="N121" s="95"/>
      <c r="O121" s="95"/>
      <c r="P121" s="95"/>
      <c r="Q121" s="95"/>
      <c r="R121" s="95"/>
      <c r="S121" s="95"/>
      <c r="T121" s="95"/>
      <c r="U121" s="95"/>
      <c r="V121" s="95"/>
      <c r="W121" s="95"/>
      <c r="X121" s="13"/>
    </row>
    <row r="122" spans="1:24" x14ac:dyDescent="0.25">
      <c r="A122" s="55"/>
      <c r="B122" s="95"/>
      <c r="C122" s="95"/>
      <c r="D122" s="95"/>
      <c r="E122" s="122" t="s">
        <v>68</v>
      </c>
      <c r="F122" s="95"/>
      <c r="G122" s="95"/>
      <c r="H122" s="95"/>
      <c r="I122" s="95"/>
      <c r="J122" s="95"/>
      <c r="K122" s="95"/>
      <c r="L122" s="95"/>
      <c r="M122" s="95"/>
      <c r="N122" s="95"/>
      <c r="O122" s="95"/>
      <c r="P122" s="95"/>
      <c r="Q122" s="95"/>
      <c r="R122" s="95"/>
      <c r="S122" s="95"/>
      <c r="T122" s="95"/>
      <c r="U122" s="95"/>
      <c r="V122" s="95"/>
      <c r="W122" s="95"/>
      <c r="X122" s="13"/>
    </row>
    <row r="123" spans="1:24" x14ac:dyDescent="0.25">
      <c r="A123" s="55"/>
      <c r="B123" s="95"/>
      <c r="C123" s="95"/>
      <c r="D123" s="95"/>
      <c r="E123" s="130"/>
      <c r="F123" s="29"/>
      <c r="G123" s="125" t="str">
        <f>G57</f>
        <v>Locally*</v>
      </c>
      <c r="H123" s="125" t="str">
        <f t="shared" ref="H123:J123" si="18">H57</f>
        <v>Non-local*</v>
      </c>
      <c r="I123" s="125" t="str">
        <f t="shared" si="18"/>
        <v>Interstate</v>
      </c>
      <c r="J123" s="125" t="str">
        <f t="shared" si="18"/>
        <v>International</v>
      </c>
      <c r="K123" s="29"/>
      <c r="L123" s="30">
        <v>1</v>
      </c>
      <c r="M123" s="30">
        <f>L123+1</f>
        <v>2</v>
      </c>
      <c r="N123" s="30">
        <f t="shared" ref="N123:N124" si="19">M123+1</f>
        <v>3</v>
      </c>
      <c r="O123" s="30">
        <f t="shared" ref="O123:O124" si="20">N123+1</f>
        <v>4</v>
      </c>
      <c r="P123" s="30">
        <f t="shared" ref="P123:P124" si="21">O123+1</f>
        <v>5</v>
      </c>
      <c r="Q123" s="31"/>
      <c r="R123" s="95"/>
      <c r="S123" s="95"/>
      <c r="T123" s="95"/>
      <c r="U123" s="95"/>
      <c r="V123" s="95"/>
      <c r="W123" s="95"/>
      <c r="X123" s="13"/>
    </row>
    <row r="124" spans="1:24" x14ac:dyDescent="0.25">
      <c r="A124" s="55"/>
      <c r="B124" s="95"/>
      <c r="C124" s="95"/>
      <c r="D124" s="95"/>
      <c r="E124" s="130"/>
      <c r="F124" s="29"/>
      <c r="G124" s="125" t="str">
        <f t="shared" ref="G124:J124" si="22">G58</f>
        <v>sourced (%)</v>
      </c>
      <c r="H124" s="125" t="str">
        <f t="shared" si="22"/>
        <v>NSW-sourced</v>
      </c>
      <c r="I124" s="125" t="str">
        <f t="shared" si="22"/>
        <v>-sourced (%)</v>
      </c>
      <c r="J124" s="126" t="str">
        <f t="shared" si="22"/>
        <v>-sourced (%)</v>
      </c>
      <c r="K124" s="29"/>
      <c r="L124" s="32">
        <f>$H$11</f>
        <v>2020</v>
      </c>
      <c r="M124" s="32">
        <f>L124+1</f>
        <v>2021</v>
      </c>
      <c r="N124" s="32">
        <f t="shared" si="19"/>
        <v>2022</v>
      </c>
      <c r="O124" s="32">
        <f t="shared" si="20"/>
        <v>2023</v>
      </c>
      <c r="P124" s="32">
        <f t="shared" si="21"/>
        <v>2024</v>
      </c>
      <c r="Q124" s="33" t="s">
        <v>21</v>
      </c>
      <c r="R124" s="95"/>
      <c r="S124" s="95"/>
      <c r="T124" s="95"/>
      <c r="U124" s="95"/>
      <c r="V124" s="95"/>
      <c r="W124" s="95"/>
      <c r="X124" s="13"/>
    </row>
    <row r="125" spans="1:24" x14ac:dyDescent="0.25">
      <c r="A125" s="55"/>
      <c r="B125" s="95"/>
      <c r="C125" s="93">
        <f>MAX($C$81:C122)+1</f>
        <v>17</v>
      </c>
      <c r="D125" s="95"/>
      <c r="E125" s="34" t="s">
        <v>570</v>
      </c>
      <c r="F125" s="43"/>
      <c r="G125" s="82"/>
      <c r="H125" s="82"/>
      <c r="I125" s="82"/>
      <c r="J125" s="82"/>
      <c r="K125" s="109" t="str">
        <f>IF(SUM(G125:J125)&gt;1,"← Error","$’000")</f>
        <v>$’000</v>
      </c>
      <c r="L125" s="81"/>
      <c r="M125" s="81"/>
      <c r="N125" s="81"/>
      <c r="O125" s="81"/>
      <c r="P125" s="81"/>
      <c r="Q125" s="131">
        <f>SUM(L125:P125)</f>
        <v>0</v>
      </c>
      <c r="R125" s="95"/>
      <c r="S125" s="95"/>
      <c r="T125" s="95"/>
      <c r="U125" s="95"/>
      <c r="V125" s="95"/>
      <c r="W125" s="95"/>
      <c r="X125" s="13"/>
    </row>
    <row r="126" spans="1:24" x14ac:dyDescent="0.25">
      <c r="A126" s="55"/>
      <c r="B126" s="95"/>
      <c r="C126" s="93">
        <f>MAX($C$81:C125)+1</f>
        <v>18</v>
      </c>
      <c r="D126" s="95"/>
      <c r="E126" s="34" t="s">
        <v>571</v>
      </c>
      <c r="F126" s="43"/>
      <c r="G126" s="82"/>
      <c r="H126" s="82"/>
      <c r="I126" s="82"/>
      <c r="J126" s="82"/>
      <c r="K126" s="109" t="str">
        <f t="shared" ref="K126:K135" si="23">IF(SUM(G126:J126)&gt;1,"← Error","$’000")</f>
        <v>$’000</v>
      </c>
      <c r="L126" s="81"/>
      <c r="M126" s="81"/>
      <c r="N126" s="81"/>
      <c r="O126" s="81"/>
      <c r="P126" s="81"/>
      <c r="Q126" s="131">
        <f t="shared" ref="Q126:Q135" si="24">SUM(L126:P126)</f>
        <v>0</v>
      </c>
      <c r="R126" s="95"/>
      <c r="S126" s="95"/>
      <c r="T126" s="95"/>
      <c r="U126" s="95"/>
      <c r="V126" s="95"/>
      <c r="W126" s="95"/>
      <c r="X126" s="13"/>
    </row>
    <row r="127" spans="1:24" x14ac:dyDescent="0.25">
      <c r="A127" s="55"/>
      <c r="B127" s="95"/>
      <c r="C127" s="93">
        <f>MAX($C$81:C126)+1</f>
        <v>19</v>
      </c>
      <c r="D127" s="95"/>
      <c r="E127" s="34" t="s">
        <v>572</v>
      </c>
      <c r="F127" s="43"/>
      <c r="G127" s="82"/>
      <c r="H127" s="82"/>
      <c r="I127" s="82"/>
      <c r="J127" s="82"/>
      <c r="K127" s="109" t="str">
        <f t="shared" si="23"/>
        <v>$’000</v>
      </c>
      <c r="L127" s="81"/>
      <c r="M127" s="81"/>
      <c r="N127" s="81"/>
      <c r="O127" s="81"/>
      <c r="P127" s="81"/>
      <c r="Q127" s="131">
        <f t="shared" si="24"/>
        <v>0</v>
      </c>
      <c r="R127" s="95"/>
      <c r="S127" s="95"/>
      <c r="T127" s="95"/>
      <c r="U127" s="95"/>
      <c r="V127" s="95"/>
      <c r="W127" s="95"/>
      <c r="X127" s="13"/>
    </row>
    <row r="128" spans="1:24" x14ac:dyDescent="0.25">
      <c r="A128" s="55"/>
      <c r="B128" s="95"/>
      <c r="C128" s="93">
        <f>MAX($C$81:C127)+1</f>
        <v>20</v>
      </c>
      <c r="D128" s="95"/>
      <c r="E128" s="34" t="s">
        <v>573</v>
      </c>
      <c r="F128" s="43"/>
      <c r="G128" s="82"/>
      <c r="H128" s="82"/>
      <c r="I128" s="82"/>
      <c r="J128" s="82"/>
      <c r="K128" s="109" t="str">
        <f t="shared" si="23"/>
        <v>$’000</v>
      </c>
      <c r="L128" s="81"/>
      <c r="M128" s="81"/>
      <c r="N128" s="81"/>
      <c r="O128" s="81"/>
      <c r="P128" s="81"/>
      <c r="Q128" s="131">
        <f t="shared" si="24"/>
        <v>0</v>
      </c>
      <c r="R128" s="95"/>
      <c r="S128" s="95"/>
      <c r="T128" s="95"/>
      <c r="U128" s="95"/>
      <c r="V128" s="95"/>
      <c r="W128" s="95"/>
      <c r="X128" s="13"/>
    </row>
    <row r="129" spans="1:24" x14ac:dyDescent="0.25">
      <c r="A129" s="55"/>
      <c r="B129" s="95"/>
      <c r="C129" s="93">
        <f>MAX($C$81:C128)+1</f>
        <v>21</v>
      </c>
      <c r="D129" s="95"/>
      <c r="E129" s="34" t="s">
        <v>554</v>
      </c>
      <c r="F129" s="43"/>
      <c r="G129" s="82"/>
      <c r="H129" s="82"/>
      <c r="I129" s="82"/>
      <c r="J129" s="82"/>
      <c r="K129" s="109" t="str">
        <f t="shared" si="23"/>
        <v>$’000</v>
      </c>
      <c r="L129" s="81"/>
      <c r="M129" s="81"/>
      <c r="N129" s="81"/>
      <c r="O129" s="81"/>
      <c r="P129" s="81"/>
      <c r="Q129" s="131">
        <f t="shared" si="24"/>
        <v>0</v>
      </c>
      <c r="R129" s="95"/>
      <c r="S129" s="95"/>
      <c r="T129" s="95"/>
      <c r="U129" s="95"/>
      <c r="V129" s="95"/>
      <c r="W129" s="95"/>
      <c r="X129" s="13"/>
    </row>
    <row r="130" spans="1:24" x14ac:dyDescent="0.25">
      <c r="A130" s="55"/>
      <c r="B130" s="95"/>
      <c r="C130" s="93">
        <f>MAX($C$81:C129)+1</f>
        <v>22</v>
      </c>
      <c r="D130" s="95"/>
      <c r="E130" s="34" t="s">
        <v>555</v>
      </c>
      <c r="F130" s="43"/>
      <c r="G130" s="82"/>
      <c r="H130" s="82"/>
      <c r="I130" s="82"/>
      <c r="J130" s="82"/>
      <c r="K130" s="109" t="str">
        <f t="shared" si="23"/>
        <v>$’000</v>
      </c>
      <c r="L130" s="81"/>
      <c r="M130" s="81"/>
      <c r="N130" s="81"/>
      <c r="O130" s="81"/>
      <c r="P130" s="81"/>
      <c r="Q130" s="131">
        <f>SUM(L130:P130)</f>
        <v>0</v>
      </c>
      <c r="R130" s="95"/>
      <c r="S130" s="95"/>
      <c r="T130" s="95"/>
      <c r="U130" s="95"/>
      <c r="V130" s="95"/>
      <c r="W130" s="95"/>
      <c r="X130" s="13"/>
    </row>
    <row r="131" spans="1:24" x14ac:dyDescent="0.25">
      <c r="A131" s="55"/>
      <c r="B131" s="95"/>
      <c r="C131" s="93">
        <f>MAX($C$81:C130)+1</f>
        <v>23</v>
      </c>
      <c r="D131" s="95"/>
      <c r="E131" s="34" t="s">
        <v>556</v>
      </c>
      <c r="F131" s="43"/>
      <c r="G131" s="82"/>
      <c r="H131" s="82"/>
      <c r="I131" s="82"/>
      <c r="J131" s="82"/>
      <c r="K131" s="109" t="str">
        <f t="shared" si="23"/>
        <v>$’000</v>
      </c>
      <c r="L131" s="81"/>
      <c r="M131" s="81"/>
      <c r="N131" s="81"/>
      <c r="O131" s="81"/>
      <c r="P131" s="81"/>
      <c r="Q131" s="131">
        <f t="shared" ref="Q131:Q134" si="25">SUM(L131:P131)</f>
        <v>0</v>
      </c>
      <c r="R131" s="95"/>
      <c r="S131" s="95"/>
      <c r="T131" s="95"/>
      <c r="U131" s="95"/>
      <c r="V131" s="95"/>
      <c r="W131" s="95"/>
      <c r="X131" s="13"/>
    </row>
    <row r="132" spans="1:24" x14ac:dyDescent="0.25">
      <c r="A132" s="55"/>
      <c r="B132" s="95"/>
      <c r="C132" s="93">
        <f>MAX($C$81:C131)+1</f>
        <v>24</v>
      </c>
      <c r="D132" s="95"/>
      <c r="E132" s="34" t="s">
        <v>557</v>
      </c>
      <c r="F132" s="43"/>
      <c r="G132" s="82"/>
      <c r="H132" s="82"/>
      <c r="I132" s="82"/>
      <c r="J132" s="82"/>
      <c r="K132" s="109" t="str">
        <f t="shared" si="23"/>
        <v>$’000</v>
      </c>
      <c r="L132" s="81"/>
      <c r="M132" s="81"/>
      <c r="N132" s="81"/>
      <c r="O132" s="81"/>
      <c r="P132" s="81"/>
      <c r="Q132" s="131">
        <f t="shared" si="25"/>
        <v>0</v>
      </c>
      <c r="R132" s="95"/>
      <c r="S132" s="95"/>
      <c r="T132" s="95"/>
      <c r="U132" s="95"/>
      <c r="V132" s="95"/>
      <c r="W132" s="95"/>
      <c r="X132" s="13"/>
    </row>
    <row r="133" spans="1:24" x14ac:dyDescent="0.25">
      <c r="A133" s="55"/>
      <c r="B133" s="95"/>
      <c r="C133" s="93">
        <f>MAX($C$81:C132)+1</f>
        <v>25</v>
      </c>
      <c r="D133" s="95"/>
      <c r="E133" s="34" t="s">
        <v>558</v>
      </c>
      <c r="F133" s="43"/>
      <c r="G133" s="82"/>
      <c r="H133" s="82"/>
      <c r="I133" s="82"/>
      <c r="J133" s="82"/>
      <c r="K133" s="109" t="str">
        <f t="shared" si="23"/>
        <v>$’000</v>
      </c>
      <c r="L133" s="81"/>
      <c r="M133" s="81"/>
      <c r="N133" s="81"/>
      <c r="O133" s="81"/>
      <c r="P133" s="81"/>
      <c r="Q133" s="131">
        <f t="shared" si="25"/>
        <v>0</v>
      </c>
      <c r="R133" s="95"/>
      <c r="S133" s="95"/>
      <c r="T133" s="95"/>
      <c r="U133" s="95"/>
      <c r="V133" s="95"/>
      <c r="W133" s="95"/>
      <c r="X133" s="13"/>
    </row>
    <row r="134" spans="1:24" x14ac:dyDescent="0.25">
      <c r="A134" s="55"/>
      <c r="B134" s="95"/>
      <c r="C134" s="93">
        <f>MAX($C$81:C133)+1</f>
        <v>26</v>
      </c>
      <c r="D134" s="95"/>
      <c r="E134" s="34" t="s">
        <v>559</v>
      </c>
      <c r="F134" s="43"/>
      <c r="G134" s="82"/>
      <c r="H134" s="82"/>
      <c r="I134" s="82"/>
      <c r="J134" s="82"/>
      <c r="K134" s="109" t="str">
        <f t="shared" si="23"/>
        <v>$’000</v>
      </c>
      <c r="L134" s="81"/>
      <c r="M134" s="81"/>
      <c r="N134" s="81"/>
      <c r="O134" s="81"/>
      <c r="P134" s="81"/>
      <c r="Q134" s="131">
        <f t="shared" si="25"/>
        <v>0</v>
      </c>
      <c r="R134" s="95"/>
      <c r="S134" s="95"/>
      <c r="T134" s="95"/>
      <c r="U134" s="95"/>
      <c r="V134" s="95"/>
      <c r="W134" s="95"/>
      <c r="X134" s="13"/>
    </row>
    <row r="135" spans="1:24" x14ac:dyDescent="0.25">
      <c r="A135" s="55"/>
      <c r="B135" s="95"/>
      <c r="C135" s="93">
        <f>MAX($C$81:C134)+1</f>
        <v>27</v>
      </c>
      <c r="D135" s="95"/>
      <c r="E135" s="108" t="s">
        <v>584</v>
      </c>
      <c r="F135" s="108"/>
      <c r="G135" s="82"/>
      <c r="H135" s="82"/>
      <c r="I135" s="82"/>
      <c r="J135" s="82"/>
      <c r="K135" s="109" t="str">
        <f t="shared" si="23"/>
        <v>$’000</v>
      </c>
      <c r="L135" s="81"/>
      <c r="M135" s="81"/>
      <c r="N135" s="81"/>
      <c r="O135" s="81"/>
      <c r="P135" s="81"/>
      <c r="Q135" s="131">
        <f t="shared" si="24"/>
        <v>0</v>
      </c>
      <c r="R135" s="95"/>
      <c r="S135" s="95"/>
      <c r="T135" s="95"/>
      <c r="U135" s="95"/>
      <c r="V135" s="95"/>
      <c r="W135" s="95"/>
      <c r="X135" s="13"/>
    </row>
    <row r="136" spans="1:24" x14ac:dyDescent="0.25">
      <c r="A136" s="55"/>
      <c r="B136" s="95"/>
      <c r="C136" s="93">
        <f>MAX($C$81:C135)+1</f>
        <v>28</v>
      </c>
      <c r="D136" s="95"/>
      <c r="E136" s="111" t="s">
        <v>585</v>
      </c>
      <c r="F136" s="108"/>
      <c r="G136" s="108"/>
      <c r="H136" s="110"/>
      <c r="I136" s="110"/>
      <c r="J136" s="110"/>
      <c r="K136" s="108"/>
      <c r="L136" s="110">
        <f>SUM(L125:L135)</f>
        <v>0</v>
      </c>
      <c r="M136" s="110">
        <f t="shared" ref="M136:Q136" si="26">SUM(M125:M135)</f>
        <v>0</v>
      </c>
      <c r="N136" s="110">
        <f t="shared" si="26"/>
        <v>0</v>
      </c>
      <c r="O136" s="110">
        <f t="shared" si="26"/>
        <v>0</v>
      </c>
      <c r="P136" s="110">
        <f t="shared" si="26"/>
        <v>0</v>
      </c>
      <c r="Q136" s="110">
        <f t="shared" si="26"/>
        <v>0</v>
      </c>
      <c r="R136" s="95"/>
      <c r="S136" s="95"/>
      <c r="T136" s="95"/>
      <c r="U136" s="95"/>
      <c r="V136" s="95"/>
      <c r="W136" s="95"/>
      <c r="X136" s="13"/>
    </row>
    <row r="137" spans="1:24" x14ac:dyDescent="0.25">
      <c r="A137" s="55"/>
      <c r="B137" s="95"/>
      <c r="C137" s="95"/>
      <c r="D137" s="95"/>
      <c r="E137" s="111"/>
      <c r="F137" s="108"/>
      <c r="G137" s="108"/>
      <c r="H137" s="108"/>
      <c r="I137" s="108"/>
      <c r="J137" s="108"/>
      <c r="K137" s="108"/>
      <c r="L137" s="108"/>
      <c r="M137" s="108"/>
      <c r="N137" s="108"/>
      <c r="O137" s="108"/>
      <c r="P137" s="108"/>
      <c r="Q137" s="108"/>
      <c r="R137" s="95"/>
      <c r="S137" s="95"/>
      <c r="T137" s="95"/>
      <c r="U137" s="95"/>
      <c r="V137" s="95"/>
      <c r="W137" s="95"/>
      <c r="X137" s="13"/>
    </row>
    <row r="138" spans="1:24" x14ac:dyDescent="0.25">
      <c r="A138" s="55"/>
      <c r="B138" s="95"/>
      <c r="C138" s="93">
        <f>MAX($C$81:C137)+1</f>
        <v>29</v>
      </c>
      <c r="D138" s="95"/>
      <c r="E138" s="108" t="s">
        <v>65</v>
      </c>
      <c r="F138" s="108"/>
      <c r="G138" s="108"/>
      <c r="H138" s="108"/>
      <c r="I138" s="108"/>
      <c r="J138" s="108"/>
      <c r="K138" s="109" t="s">
        <v>23</v>
      </c>
      <c r="L138" s="81"/>
      <c r="M138" s="81"/>
      <c r="N138" s="81"/>
      <c r="O138" s="81"/>
      <c r="P138" s="81"/>
      <c r="Q138" s="131">
        <f t="shared" ref="Q138:Q139" si="27">SUM(L138:P138)</f>
        <v>0</v>
      </c>
      <c r="R138" s="95"/>
      <c r="S138" s="95"/>
      <c r="T138" s="95"/>
      <c r="U138" s="95"/>
      <c r="V138" s="95"/>
      <c r="W138" s="95"/>
      <c r="X138" s="13"/>
    </row>
    <row r="139" spans="1:24" x14ac:dyDescent="0.25">
      <c r="A139" s="55"/>
      <c r="B139" s="95"/>
      <c r="C139" s="93">
        <f>MAX($C$81:C138)+1</f>
        <v>30</v>
      </c>
      <c r="D139" s="95"/>
      <c r="E139" s="108" t="s">
        <v>66</v>
      </c>
      <c r="F139" s="108"/>
      <c r="G139" s="108"/>
      <c r="H139" s="108"/>
      <c r="I139" s="108"/>
      <c r="J139" s="108"/>
      <c r="K139" s="109" t="s">
        <v>23</v>
      </c>
      <c r="L139" s="81"/>
      <c r="M139" s="81"/>
      <c r="N139" s="81"/>
      <c r="O139" s="81"/>
      <c r="P139" s="81"/>
      <c r="Q139" s="131">
        <f t="shared" si="27"/>
        <v>0</v>
      </c>
      <c r="R139" s="95"/>
      <c r="S139" s="95"/>
      <c r="T139" s="95"/>
      <c r="U139" s="95"/>
      <c r="V139" s="95"/>
      <c r="W139" s="95"/>
      <c r="X139" s="13"/>
    </row>
    <row r="140" spans="1:24" x14ac:dyDescent="0.25">
      <c r="A140" s="55"/>
      <c r="B140" s="95"/>
      <c r="C140" s="93">
        <f>MAX($C$81:C139)+1</f>
        <v>31</v>
      </c>
      <c r="D140" s="95"/>
      <c r="E140" s="111" t="s">
        <v>67</v>
      </c>
      <c r="F140" s="108"/>
      <c r="G140" s="108"/>
      <c r="H140" s="108"/>
      <c r="I140" s="108"/>
      <c r="J140" s="108"/>
      <c r="K140" s="108"/>
      <c r="L140" s="110">
        <f t="shared" ref="L140:Q140" si="28">L112-SUM(L118,L136,L138:L139)</f>
        <v>0</v>
      </c>
      <c r="M140" s="110">
        <f t="shared" si="28"/>
        <v>0</v>
      </c>
      <c r="N140" s="110">
        <f t="shared" si="28"/>
        <v>0</v>
      </c>
      <c r="O140" s="110">
        <f t="shared" si="28"/>
        <v>0</v>
      </c>
      <c r="P140" s="110">
        <f t="shared" si="28"/>
        <v>0</v>
      </c>
      <c r="Q140" s="110">
        <f t="shared" si="28"/>
        <v>0</v>
      </c>
      <c r="R140" s="95"/>
      <c r="S140" s="95"/>
      <c r="T140" s="95"/>
      <c r="U140" s="95"/>
      <c r="V140" s="95"/>
      <c r="W140" s="95"/>
      <c r="X140" s="13"/>
    </row>
    <row r="141" spans="1:24" x14ac:dyDescent="0.25">
      <c r="A141" s="55"/>
      <c r="B141" s="95"/>
      <c r="C141" s="95"/>
      <c r="D141" s="95"/>
      <c r="E141" s="123"/>
      <c r="F141" s="115"/>
      <c r="G141" s="115"/>
      <c r="H141" s="124"/>
      <c r="I141" s="124"/>
      <c r="J141" s="124"/>
      <c r="K141" s="115"/>
      <c r="L141" s="124"/>
      <c r="M141" s="124"/>
      <c r="N141" s="124"/>
      <c r="O141" s="124"/>
      <c r="P141" s="124"/>
      <c r="Q141" s="124"/>
      <c r="R141" s="95"/>
      <c r="S141" s="95"/>
      <c r="T141" s="95"/>
      <c r="U141" s="95"/>
      <c r="V141" s="95"/>
      <c r="W141" s="95"/>
      <c r="X141" s="13"/>
    </row>
    <row r="142" spans="1:24" x14ac:dyDescent="0.25">
      <c r="A142" s="55"/>
      <c r="B142" s="95"/>
      <c r="C142" s="93">
        <f>MAX($C$81:C141)+1</f>
        <v>32</v>
      </c>
      <c r="D142" s="95"/>
      <c r="E142" s="108" t="str">
        <f>CONCATENATE("Error Check (Sum of items D",C108," to D",C140," should equal total revenue)")</f>
        <v>Error Check (Sum of items D11 to D31 should equal total revenue)</v>
      </c>
      <c r="F142" s="108"/>
      <c r="G142" s="108"/>
      <c r="H142" s="108"/>
      <c r="I142" s="108"/>
      <c r="J142" s="108"/>
      <c r="K142" s="108"/>
      <c r="L142" s="65" t="str">
        <f t="shared" ref="L142:Q142" si="29">IF((L112=SUM(L118,L136,L138:L140)),".","Error")</f>
        <v>.</v>
      </c>
      <c r="M142" s="65" t="str">
        <f t="shared" si="29"/>
        <v>.</v>
      </c>
      <c r="N142" s="65" t="str">
        <f t="shared" si="29"/>
        <v>.</v>
      </c>
      <c r="O142" s="65" t="str">
        <f t="shared" si="29"/>
        <v>.</v>
      </c>
      <c r="P142" s="65" t="str">
        <f t="shared" si="29"/>
        <v>.</v>
      </c>
      <c r="Q142" s="65" t="str">
        <f t="shared" si="29"/>
        <v>.</v>
      </c>
      <c r="R142" s="95"/>
      <c r="S142" s="95"/>
      <c r="T142" s="95"/>
      <c r="U142" s="95"/>
      <c r="V142" s="95"/>
      <c r="W142" s="95"/>
      <c r="X142" s="13"/>
    </row>
    <row r="143" spans="1:24" x14ac:dyDescent="0.25">
      <c r="A143" s="55"/>
      <c r="B143" s="95"/>
      <c r="C143" s="95"/>
      <c r="D143" s="95"/>
      <c r="E143" s="95"/>
      <c r="F143" s="95"/>
      <c r="G143" s="95"/>
      <c r="H143" s="95"/>
      <c r="I143" s="95"/>
      <c r="J143" s="95"/>
      <c r="K143" s="95"/>
      <c r="L143" s="95"/>
      <c r="M143" s="95"/>
      <c r="N143" s="95"/>
      <c r="O143" s="95"/>
      <c r="P143" s="95"/>
      <c r="Q143" s="95"/>
      <c r="R143" s="95"/>
      <c r="S143" s="95"/>
      <c r="T143" s="95"/>
      <c r="U143" s="95"/>
      <c r="V143" s="95"/>
      <c r="W143" s="95"/>
      <c r="X143" s="13"/>
    </row>
    <row r="144" spans="1:24" x14ac:dyDescent="0.25">
      <c r="A144" s="55"/>
      <c r="B144" s="95"/>
      <c r="C144" s="95"/>
      <c r="D144" s="95"/>
      <c r="E144" s="95"/>
      <c r="F144" s="95"/>
      <c r="G144" s="95"/>
      <c r="H144" s="95"/>
      <c r="I144" s="95"/>
      <c r="J144" s="95"/>
      <c r="K144" s="95"/>
      <c r="L144" s="95"/>
      <c r="M144" s="95"/>
      <c r="N144" s="95"/>
      <c r="O144" s="95"/>
      <c r="P144" s="95"/>
      <c r="Q144" s="95"/>
      <c r="R144" s="95"/>
      <c r="S144" s="95"/>
      <c r="T144" s="95"/>
      <c r="U144" s="95"/>
      <c r="V144" s="95"/>
      <c r="W144" s="95"/>
      <c r="X144" s="13"/>
    </row>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sheetData>
  <sheetProtection sheet="1" objects="1" scenarios="1" selectLockedCells="1"/>
  <phoneticPr fontId="19" type="noConversion"/>
  <conditionalFormatting sqref="A1:B1">
    <cfRule type="expression" dxfId="17" priority="250">
      <formula>AND(A1&lt;&gt;"",A1=FALSE,Adam=Ass)</formula>
    </cfRule>
    <cfRule type="expression" dxfId="16" priority="251">
      <formula>IF(A1=NOT(FALSE),TRUE,FALSE)</formula>
    </cfRule>
  </conditionalFormatting>
  <conditionalFormatting sqref="H9">
    <cfRule type="expression" dxfId="15" priority="247">
      <formula>H9&lt;&gt;"."</formula>
    </cfRule>
  </conditionalFormatting>
  <conditionalFormatting sqref="H29:H30">
    <cfRule type="expression" dxfId="14" priority="242">
      <formula>H29&lt;&gt;"."</formula>
    </cfRule>
  </conditionalFormatting>
  <conditionalFormatting sqref="H16">
    <cfRule type="expression" dxfId="13" priority="240">
      <formula>H16&lt;&gt;"."</formula>
    </cfRule>
  </conditionalFormatting>
  <conditionalFormatting sqref="H27">
    <cfRule type="expression" dxfId="12" priority="237">
      <formula>H27&lt;&gt;"."</formula>
    </cfRule>
  </conditionalFormatting>
  <conditionalFormatting sqref="L142:Q142">
    <cfRule type="expression" dxfId="11" priority="233">
      <formula>L142&lt;&gt;"."</formula>
    </cfRule>
  </conditionalFormatting>
  <conditionalFormatting sqref="K21:K26">
    <cfRule type="expression" dxfId="10" priority="228">
      <formula>K21&lt;&gt;"."</formula>
    </cfRule>
  </conditionalFormatting>
  <conditionalFormatting sqref="B75:W75 C93:Q93 C114:I114 L114:Q114">
    <cfRule type="expression" dxfId="9" priority="1127">
      <formula>#REF!=TRUE</formula>
    </cfRule>
  </conditionalFormatting>
  <conditionalFormatting sqref="I11">
    <cfRule type="expression" dxfId="8" priority="14">
      <formula>I11&lt;&gt;"."</formula>
    </cfRule>
  </conditionalFormatting>
  <conditionalFormatting sqref="K59:K68">
    <cfRule type="expression" dxfId="7" priority="11">
      <formula>K59&lt;&gt;"$’000"</formula>
    </cfRule>
  </conditionalFormatting>
  <conditionalFormatting sqref="K70">
    <cfRule type="expression" dxfId="6" priority="8">
      <formula>K70&lt;&gt;"$’000"</formula>
    </cfRule>
  </conditionalFormatting>
  <conditionalFormatting sqref="J114:K114">
    <cfRule type="expression" dxfId="5" priority="9">
      <formula>#REF!=TRUE</formula>
    </cfRule>
  </conditionalFormatting>
  <conditionalFormatting sqref="K125:K135">
    <cfRule type="expression" dxfId="4" priority="7">
      <formula>K125&lt;&gt;"$’000"</formula>
    </cfRule>
  </conditionalFormatting>
  <conditionalFormatting sqref="H32">
    <cfRule type="expression" dxfId="3" priority="4">
      <formula>$G$32&lt;&gt;1</formula>
    </cfRule>
  </conditionalFormatting>
  <conditionalFormatting sqref="E43:E50">
    <cfRule type="expression" dxfId="2" priority="3">
      <formula>AND(E43&lt;&gt;"-",E43&lt;&gt;0)</formula>
    </cfRule>
  </conditionalFormatting>
  <conditionalFormatting sqref="I12">
    <cfRule type="expression" dxfId="1" priority="2">
      <formula>$I$12&lt;&gt;"."</formula>
    </cfRule>
  </conditionalFormatting>
  <conditionalFormatting sqref="J12">
    <cfRule type="expression" dxfId="0" priority="1">
      <formula>$I$12&lt;&gt;"."</formula>
    </cfRule>
  </conditionalFormatting>
  <dataValidations count="4">
    <dataValidation type="decimal" allowBlank="1" showInputMessage="1" showErrorMessage="1" sqref="G125:J135 G62:G68 I64:J68 I59:J62 H63:H68 H59:H61 G59:G60 G70:J70 G29:G32" xr:uid="{B52FE617-36C9-4B26-B7A3-E6F56B834A69}">
      <formula1>0</formula1>
      <formula2>1</formula2>
    </dataValidation>
    <dataValidation allowBlank="1" showInputMessage="1" showErrorMessage="1" prompt="&quot;Capital expenditure&quot; applies to physical — often re-sellable — assets._x000a__x000a_It does not apply to subcontractor wages, ordinary wages, working capital, or intangible assets such as copyrights, patents, intellectual property or goodwill." sqref="S57" xr:uid="{544E402B-3BAD-4028-A50A-E8C70311A139}"/>
    <dataValidation allowBlank="1" showInputMessage="1" showErrorMessage="1" prompt="This refers to equipment that is either manufactured locally (either within the functional economic region (FER) or within NSW), or outside the local area._x000a__x000a_Not all projects will include purchase of equipment." sqref="S61" xr:uid="{DFA9C66B-216F-4B08-B461-C3A2F84C3100}"/>
    <dataValidation type="decimal" allowBlank="1" showInputMessage="1" showErrorMessage="1" prompt="Likely to be 100%." sqref="G61 H62 I63:J63" xr:uid="{902D6D66-87E7-4457-8F19-AFCCB84F20E2}">
      <formula1>0</formula1>
      <formula2>1</formula2>
    </dataValidation>
  </dataValidations>
  <pageMargins left="0.70866141732283472" right="0.70866141732283472" top="0.74803149606299213" bottom="0.74803149606299213" header="0.31496062992125984" footer="0.31496062992125984"/>
  <pageSetup paperSize="9" scale="34"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D74073D-4695-47C4-BB0E-E76E64F3A21A}">
          <x14:formula1>
            <xm:f>Data!$C$81:$C$83</xm:f>
          </x14:formula1>
          <xm:sqref>I21:I26</xm:sqref>
        </x14:dataValidation>
        <x14:dataValidation type="list" allowBlank="1" showInputMessage="1" showErrorMessage="1" xr:uid="{5E13F7B8-C9CA-4A2C-8BDA-B0E57ECE3ED7}">
          <x14:formula1>
            <xm:f>SALM!$B$150:$B$242</xm:f>
          </x14:formula1>
          <xm:sqref>F37</xm:sqref>
        </x14:dataValidation>
        <x14:dataValidation type="list" allowBlank="1" showInputMessage="1" showErrorMessage="1" xr:uid="{4BAB8EC3-1AFE-4F47-BFB2-9712607A4D11}">
          <x14:formula1>
            <xm:f>Data!$C$86:$C$97</xm:f>
          </x14:formula1>
          <xm:sqref>F20:F26</xm:sqref>
        </x14:dataValidation>
        <x14:dataValidation type="list" allowBlank="1" showInputMessage="1" showErrorMessage="1" xr:uid="{F1452C4C-B362-432B-BA1D-2A505652CB07}">
          <x14:formula1>
            <xm:f>Data!$E$48:$E$59</xm:f>
          </x14:formula1>
          <xm:sqref>H12</xm:sqref>
        </x14:dataValidation>
        <x14:dataValidation type="list" allowBlank="1" showInputMessage="1" showErrorMessage="1" xr:uid="{02012866-8AD2-417E-AB93-339CEB105B29}">
          <x14:formula1>
            <xm:f>Data!$D$48:$D$78</xm:f>
          </x14:formula1>
          <xm:sqref>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B3B33-F381-4C8F-9CC5-598A2767D40B}">
  <sheetPr codeName="Sheet2"/>
  <dimension ref="B3:H139"/>
  <sheetViews>
    <sheetView topLeftCell="A46" workbookViewId="0">
      <selection activeCell="F57" sqref="F57"/>
    </sheetView>
  </sheetViews>
  <sheetFormatPr defaultRowHeight="15" x14ac:dyDescent="0.25"/>
  <cols>
    <col min="3" max="3" width="22.28515625" bestFit="1" customWidth="1"/>
    <col min="11" max="11" width="40.85546875" bestFit="1" customWidth="1"/>
    <col min="15" max="15" width="11.140625" bestFit="1" customWidth="1"/>
  </cols>
  <sheetData>
    <row r="3" spans="2:3" x14ac:dyDescent="0.25">
      <c r="B3" s="1"/>
      <c r="C3" s="2"/>
    </row>
    <row r="4" spans="2:3" x14ac:dyDescent="0.25">
      <c r="C4" t="s">
        <v>3</v>
      </c>
    </row>
    <row r="5" spans="2:3" x14ac:dyDescent="0.25">
      <c r="C5" t="s">
        <v>7</v>
      </c>
    </row>
    <row r="6" spans="2:3" x14ac:dyDescent="0.25">
      <c r="C6" t="s">
        <v>4</v>
      </c>
    </row>
    <row r="7" spans="2:3" x14ac:dyDescent="0.25">
      <c r="C7" t="s">
        <v>5</v>
      </c>
    </row>
    <row r="8" spans="2:3" x14ac:dyDescent="0.25">
      <c r="C8" t="s">
        <v>6</v>
      </c>
    </row>
    <row r="9" spans="2:3" x14ac:dyDescent="0.25">
      <c r="C9" t="s">
        <v>8</v>
      </c>
    </row>
    <row r="10" spans="2:3" x14ac:dyDescent="0.25">
      <c r="C10" t="s">
        <v>9</v>
      </c>
    </row>
    <row r="12" spans="2:3" x14ac:dyDescent="0.25">
      <c r="B12" s="1"/>
      <c r="C12" s="2"/>
    </row>
    <row r="13" spans="2:3" x14ac:dyDescent="0.25">
      <c r="C13" t="s">
        <v>10</v>
      </c>
    </row>
    <row r="14" spans="2:3" x14ac:dyDescent="0.25">
      <c r="C14" t="s">
        <v>11</v>
      </c>
    </row>
    <row r="15" spans="2:3" x14ac:dyDescent="0.25">
      <c r="C15" t="s">
        <v>12</v>
      </c>
    </row>
    <row r="16" spans="2:3" x14ac:dyDescent="0.25">
      <c r="C16" t="s">
        <v>13</v>
      </c>
    </row>
    <row r="17" spans="2:7" x14ac:dyDescent="0.25">
      <c r="C17" t="s">
        <v>14</v>
      </c>
    </row>
    <row r="18" spans="2:7" x14ac:dyDescent="0.25">
      <c r="C18" t="s">
        <v>15</v>
      </c>
    </row>
    <row r="21" spans="2:7" x14ac:dyDescent="0.25">
      <c r="B21" s="3"/>
      <c r="C21" t="s">
        <v>223</v>
      </c>
    </row>
    <row r="22" spans="2:7" x14ac:dyDescent="0.25">
      <c r="C22" t="s">
        <v>460</v>
      </c>
    </row>
    <row r="24" spans="2:7" x14ac:dyDescent="0.25">
      <c r="C24" s="4"/>
    </row>
    <row r="25" spans="2:7" x14ac:dyDescent="0.25">
      <c r="B25" s="3"/>
      <c r="C25" s="2"/>
      <c r="D25" s="4"/>
    </row>
    <row r="26" spans="2:7" x14ac:dyDescent="0.25">
      <c r="C26" t="str">
        <f>C30</f>
        <v>Forestry</v>
      </c>
      <c r="D26" s="6" t="s">
        <v>48</v>
      </c>
    </row>
    <row r="27" spans="2:7" x14ac:dyDescent="0.25">
      <c r="C27" t="str">
        <f>C34</f>
        <v>Agriculture</v>
      </c>
      <c r="D27" s="7" t="s">
        <v>49</v>
      </c>
    </row>
    <row r="28" spans="2:7" x14ac:dyDescent="0.25">
      <c r="C28" t="str">
        <f>C41</f>
        <v>Horticulture</v>
      </c>
      <c r="D28" s="7" t="s">
        <v>50</v>
      </c>
    </row>
    <row r="30" spans="2:7" x14ac:dyDescent="0.25">
      <c r="C30" t="s">
        <v>37</v>
      </c>
      <c r="D30" t="s">
        <v>40</v>
      </c>
      <c r="G30" t="s">
        <v>79</v>
      </c>
    </row>
    <row r="31" spans="2:7" x14ac:dyDescent="0.25">
      <c r="D31" t="s">
        <v>41</v>
      </c>
      <c r="G31" t="s">
        <v>79</v>
      </c>
    </row>
    <row r="32" spans="2:7" x14ac:dyDescent="0.25">
      <c r="D32" s="5" t="str">
        <f>CONCATENATE("Other ",LOWER(C26))</f>
        <v>Other forestry</v>
      </c>
      <c r="G32" t="s">
        <v>80</v>
      </c>
    </row>
    <row r="33" spans="3:8" x14ac:dyDescent="0.25">
      <c r="D33" s="4"/>
    </row>
    <row r="34" spans="3:8" x14ac:dyDescent="0.25">
      <c r="C34" t="s">
        <v>38</v>
      </c>
    </row>
    <row r="35" spans="3:8" x14ac:dyDescent="0.25">
      <c r="D35" t="s">
        <v>42</v>
      </c>
      <c r="G35" t="s">
        <v>77</v>
      </c>
    </row>
    <row r="36" spans="3:8" x14ac:dyDescent="0.25">
      <c r="D36" t="s">
        <v>43</v>
      </c>
      <c r="G36" t="s">
        <v>78</v>
      </c>
    </row>
    <row r="37" spans="3:8" x14ac:dyDescent="0.25">
      <c r="D37" t="s">
        <v>44</v>
      </c>
      <c r="G37" t="s">
        <v>75</v>
      </c>
    </row>
    <row r="38" spans="3:8" x14ac:dyDescent="0.25">
      <c r="D38" s="4" t="s">
        <v>45</v>
      </c>
      <c r="G38" s="56"/>
    </row>
    <row r="39" spans="3:8" x14ac:dyDescent="0.25">
      <c r="D39" s="5" t="str">
        <f>CONCATENATE("Other ",LOWER(C34))</f>
        <v>Other agriculture</v>
      </c>
    </row>
    <row r="41" spans="3:8" x14ac:dyDescent="0.25">
      <c r="C41" t="s">
        <v>39</v>
      </c>
    </row>
    <row r="42" spans="3:8" x14ac:dyDescent="0.25">
      <c r="D42" t="s">
        <v>51</v>
      </c>
      <c r="G42" t="s">
        <v>76</v>
      </c>
    </row>
    <row r="43" spans="3:8" x14ac:dyDescent="0.25">
      <c r="D43" t="s">
        <v>46</v>
      </c>
      <c r="G43" t="s">
        <v>73</v>
      </c>
      <c r="H43" t="s">
        <v>74</v>
      </c>
    </row>
    <row r="44" spans="3:8" x14ac:dyDescent="0.25">
      <c r="D44" t="s">
        <v>47</v>
      </c>
      <c r="G44" t="s">
        <v>72</v>
      </c>
    </row>
    <row r="45" spans="3:8" x14ac:dyDescent="0.25">
      <c r="D45" s="5" t="str">
        <f>CONCATENATE("Other ",LOWER(C41))</f>
        <v>Other horticulture</v>
      </c>
    </row>
    <row r="47" spans="3:8" x14ac:dyDescent="0.25">
      <c r="C47" s="2" t="s">
        <v>612</v>
      </c>
    </row>
    <row r="48" spans="3:8" x14ac:dyDescent="0.25">
      <c r="D48">
        <v>1</v>
      </c>
      <c r="E48" t="s">
        <v>613</v>
      </c>
      <c r="F48">
        <v>31</v>
      </c>
    </row>
    <row r="49" spans="4:6" x14ac:dyDescent="0.25">
      <c r="D49">
        <v>2</v>
      </c>
      <c r="E49" t="s">
        <v>614</v>
      </c>
      <c r="F49">
        <v>29</v>
      </c>
    </row>
    <row r="50" spans="4:6" x14ac:dyDescent="0.25">
      <c r="D50">
        <v>3</v>
      </c>
      <c r="E50" t="s">
        <v>615</v>
      </c>
      <c r="F50">
        <v>31</v>
      </c>
    </row>
    <row r="51" spans="4:6" x14ac:dyDescent="0.25">
      <c r="D51">
        <v>4</v>
      </c>
      <c r="E51" t="s">
        <v>616</v>
      </c>
      <c r="F51">
        <v>30</v>
      </c>
    </row>
    <row r="52" spans="4:6" x14ac:dyDescent="0.25">
      <c r="D52">
        <v>5</v>
      </c>
      <c r="E52" t="s">
        <v>617</v>
      </c>
      <c r="F52">
        <v>31</v>
      </c>
    </row>
    <row r="53" spans="4:6" x14ac:dyDescent="0.25">
      <c r="D53">
        <v>6</v>
      </c>
      <c r="E53" t="s">
        <v>618</v>
      </c>
      <c r="F53">
        <v>30</v>
      </c>
    </row>
    <row r="54" spans="4:6" x14ac:dyDescent="0.25">
      <c r="D54">
        <v>7</v>
      </c>
      <c r="E54" t="s">
        <v>619</v>
      </c>
      <c r="F54">
        <v>31</v>
      </c>
    </row>
    <row r="55" spans="4:6" x14ac:dyDescent="0.25">
      <c r="D55">
        <v>8</v>
      </c>
      <c r="E55" t="s">
        <v>620</v>
      </c>
      <c r="F55">
        <v>31</v>
      </c>
    </row>
    <row r="56" spans="4:6" x14ac:dyDescent="0.25">
      <c r="D56">
        <v>9</v>
      </c>
      <c r="E56" t="s">
        <v>621</v>
      </c>
      <c r="F56">
        <v>30</v>
      </c>
    </row>
    <row r="57" spans="4:6" x14ac:dyDescent="0.25">
      <c r="D57">
        <v>10</v>
      </c>
      <c r="E57" t="s">
        <v>622</v>
      </c>
      <c r="F57">
        <v>31</v>
      </c>
    </row>
    <row r="58" spans="4:6" x14ac:dyDescent="0.25">
      <c r="D58">
        <v>11</v>
      </c>
      <c r="E58" t="s">
        <v>623</v>
      </c>
      <c r="F58">
        <v>30</v>
      </c>
    </row>
    <row r="59" spans="4:6" x14ac:dyDescent="0.25">
      <c r="D59">
        <v>12</v>
      </c>
      <c r="E59" t="s">
        <v>624</v>
      </c>
      <c r="F59">
        <v>31</v>
      </c>
    </row>
    <row r="60" spans="4:6" x14ac:dyDescent="0.25">
      <c r="D60">
        <v>13</v>
      </c>
    </row>
    <row r="61" spans="4:6" x14ac:dyDescent="0.25">
      <c r="D61">
        <v>14</v>
      </c>
    </row>
    <row r="62" spans="4:6" x14ac:dyDescent="0.25">
      <c r="D62">
        <v>15</v>
      </c>
    </row>
    <row r="63" spans="4:6" x14ac:dyDescent="0.25">
      <c r="D63">
        <v>16</v>
      </c>
    </row>
    <row r="64" spans="4:6" x14ac:dyDescent="0.25">
      <c r="D64">
        <v>17</v>
      </c>
    </row>
    <row r="65" spans="2:4" x14ac:dyDescent="0.25">
      <c r="D65">
        <v>18</v>
      </c>
    </row>
    <row r="66" spans="2:4" x14ac:dyDescent="0.25">
      <c r="D66">
        <v>19</v>
      </c>
    </row>
    <row r="67" spans="2:4" x14ac:dyDescent="0.25">
      <c r="D67">
        <v>20</v>
      </c>
    </row>
    <row r="68" spans="2:4" x14ac:dyDescent="0.25">
      <c r="D68">
        <v>21</v>
      </c>
    </row>
    <row r="69" spans="2:4" x14ac:dyDescent="0.25">
      <c r="D69">
        <v>22</v>
      </c>
    </row>
    <row r="70" spans="2:4" x14ac:dyDescent="0.25">
      <c r="D70">
        <v>23</v>
      </c>
    </row>
    <row r="71" spans="2:4" x14ac:dyDescent="0.25">
      <c r="D71">
        <v>24</v>
      </c>
    </row>
    <row r="72" spans="2:4" x14ac:dyDescent="0.25">
      <c r="D72">
        <v>25</v>
      </c>
    </row>
    <row r="73" spans="2:4" x14ac:dyDescent="0.25">
      <c r="D73">
        <v>26</v>
      </c>
    </row>
    <row r="74" spans="2:4" x14ac:dyDescent="0.25">
      <c r="D74">
        <v>27</v>
      </c>
    </row>
    <row r="75" spans="2:4" x14ac:dyDescent="0.25">
      <c r="D75">
        <v>28</v>
      </c>
    </row>
    <row r="76" spans="2:4" x14ac:dyDescent="0.25">
      <c r="D76">
        <v>29</v>
      </c>
    </row>
    <row r="77" spans="2:4" x14ac:dyDescent="0.25">
      <c r="D77">
        <v>30</v>
      </c>
    </row>
    <row r="78" spans="2:4" x14ac:dyDescent="0.25">
      <c r="D78">
        <v>31</v>
      </c>
    </row>
    <row r="80" spans="2:4" x14ac:dyDescent="0.25">
      <c r="B80" s="3">
        <f>Business!C20</f>
        <v>6</v>
      </c>
      <c r="C80" s="2" t="str">
        <f>Business!I19</f>
        <v>Contribution type</v>
      </c>
    </row>
    <row r="81" spans="2:5" x14ac:dyDescent="0.25">
      <c r="C81" t="s">
        <v>61</v>
      </c>
    </row>
    <row r="82" spans="2:5" x14ac:dyDescent="0.25">
      <c r="C82" t="s">
        <v>22</v>
      </c>
    </row>
    <row r="83" spans="2:5" x14ac:dyDescent="0.25">
      <c r="C83" t="s">
        <v>56</v>
      </c>
    </row>
    <row r="85" spans="2:5" x14ac:dyDescent="0.25">
      <c r="B85" s="3">
        <f>Business!C20</f>
        <v>6</v>
      </c>
      <c r="C85" s="2" t="str">
        <f>Business!F19</f>
        <v>Contributor type</v>
      </c>
    </row>
    <row r="86" spans="2:5" x14ac:dyDescent="0.25">
      <c r="C86" s="6" t="s">
        <v>58</v>
      </c>
      <c r="D86" s="6"/>
      <c r="E86" s="6"/>
    </row>
    <row r="87" spans="2:5" x14ac:dyDescent="0.25">
      <c r="C87" s="7" t="s">
        <v>59</v>
      </c>
      <c r="D87" s="7"/>
      <c r="E87" s="7"/>
    </row>
    <row r="88" spans="2:5" x14ac:dyDescent="0.25">
      <c r="C88" s="7" t="s">
        <v>550</v>
      </c>
      <c r="D88" s="7"/>
      <c r="E88" s="7"/>
    </row>
    <row r="89" spans="2:5" x14ac:dyDescent="0.25">
      <c r="C89" s="7" t="s">
        <v>60</v>
      </c>
      <c r="D89" s="7"/>
      <c r="E89" s="7"/>
    </row>
    <row r="90" spans="2:5" x14ac:dyDescent="0.25">
      <c r="C90" s="7" t="s">
        <v>601</v>
      </c>
      <c r="D90" s="7"/>
      <c r="E90" s="7"/>
    </row>
    <row r="91" spans="2:5" x14ac:dyDescent="0.25">
      <c r="C91" s="7" t="s">
        <v>602</v>
      </c>
      <c r="D91" s="7"/>
      <c r="E91" s="7"/>
    </row>
    <row r="92" spans="2:5" x14ac:dyDescent="0.25">
      <c r="C92" s="7" t="s">
        <v>603</v>
      </c>
      <c r="D92" s="7"/>
      <c r="E92" s="7"/>
    </row>
    <row r="93" spans="2:5" x14ac:dyDescent="0.25">
      <c r="C93" s="9" t="s">
        <v>604</v>
      </c>
      <c r="D93" s="9"/>
      <c r="E93" s="9"/>
    </row>
    <row r="94" spans="2:5" x14ac:dyDescent="0.25">
      <c r="C94" s="10" t="s">
        <v>605</v>
      </c>
      <c r="D94" s="10"/>
      <c r="E94" s="10"/>
    </row>
    <row r="95" spans="2:5" x14ac:dyDescent="0.25">
      <c r="C95" s="11" t="s">
        <v>69</v>
      </c>
      <c r="D95" s="11"/>
      <c r="E95" s="11"/>
    </row>
    <row r="96" spans="2:5" x14ac:dyDescent="0.25">
      <c r="C96" s="147" t="s">
        <v>606</v>
      </c>
      <c r="D96" s="147"/>
      <c r="E96" s="147"/>
    </row>
    <row r="97" spans="2:5" x14ac:dyDescent="0.25">
      <c r="C97" s="148" t="s">
        <v>607</v>
      </c>
      <c r="D97" s="148"/>
      <c r="E97" s="148"/>
    </row>
    <row r="101" spans="2:5" x14ac:dyDescent="0.25">
      <c r="B101" s="44"/>
      <c r="C101" s="2"/>
    </row>
    <row r="102" spans="2:5" x14ac:dyDescent="0.25">
      <c r="C102" t="s">
        <v>88</v>
      </c>
    </row>
    <row r="103" spans="2:5" x14ac:dyDescent="0.25">
      <c r="C103" t="s">
        <v>81</v>
      </c>
    </row>
    <row r="104" spans="2:5" x14ac:dyDescent="0.25">
      <c r="C104" t="s">
        <v>82</v>
      </c>
    </row>
    <row r="105" spans="2:5" x14ac:dyDescent="0.25">
      <c r="C105" t="s">
        <v>83</v>
      </c>
    </row>
    <row r="106" spans="2:5" x14ac:dyDescent="0.25">
      <c r="C106" t="s">
        <v>84</v>
      </c>
    </row>
    <row r="107" spans="2:5" x14ac:dyDescent="0.25">
      <c r="C107" t="s">
        <v>85</v>
      </c>
    </row>
    <row r="108" spans="2:5" x14ac:dyDescent="0.25">
      <c r="C108" t="s">
        <v>86</v>
      </c>
    </row>
    <row r="109" spans="2:5" x14ac:dyDescent="0.25">
      <c r="C109" t="s">
        <v>87</v>
      </c>
    </row>
    <row r="112" spans="2:5" x14ac:dyDescent="0.25">
      <c r="B112" s="61"/>
      <c r="C112" s="2"/>
    </row>
    <row r="113" spans="2:3" x14ac:dyDescent="0.25">
      <c r="C113" t="s">
        <v>462</v>
      </c>
    </row>
    <row r="114" spans="2:3" x14ac:dyDescent="0.25">
      <c r="C114" t="s">
        <v>463</v>
      </c>
    </row>
    <row r="115" spans="2:3" x14ac:dyDescent="0.25">
      <c r="C115" t="s">
        <v>464</v>
      </c>
    </row>
    <row r="116" spans="2:3" x14ac:dyDescent="0.25">
      <c r="C116" t="s">
        <v>461</v>
      </c>
    </row>
    <row r="117" spans="2:3" x14ac:dyDescent="0.25">
      <c r="C117" t="s">
        <v>465</v>
      </c>
    </row>
    <row r="118" spans="2:3" x14ac:dyDescent="0.25">
      <c r="C118" t="str">
        <f>CONCATENATE("Hours per ",LOWER(LEFT(C114,LEN(C114)-1)))</f>
        <v>Hours per day</v>
      </c>
    </row>
    <row r="119" spans="2:3" x14ac:dyDescent="0.25">
      <c r="C119" t="str">
        <f t="shared" ref="C119:C121" si="0">CONCATENATE("Hours per ",LOWER(LEFT(C115,LEN(C115)-1)))</f>
        <v>Hours per week</v>
      </c>
    </row>
    <row r="120" spans="2:3" x14ac:dyDescent="0.25">
      <c r="C120" t="str">
        <f t="shared" si="0"/>
        <v>Hours per month</v>
      </c>
    </row>
    <row r="121" spans="2:3" x14ac:dyDescent="0.25">
      <c r="C121" t="str">
        <f t="shared" si="0"/>
        <v>Hours per year</v>
      </c>
    </row>
    <row r="124" spans="2:3" x14ac:dyDescent="0.25">
      <c r="B124" s="44"/>
      <c r="C124" s="2"/>
    </row>
    <row r="125" spans="2:3" x14ac:dyDescent="0.25">
      <c r="C125" t="s">
        <v>540</v>
      </c>
    </row>
    <row r="126" spans="2:3" x14ac:dyDescent="0.25">
      <c r="C126" t="s">
        <v>541</v>
      </c>
    </row>
    <row r="129" spans="2:4" x14ac:dyDescent="0.25">
      <c r="B129" s="61"/>
      <c r="C129" s="88"/>
    </row>
    <row r="130" spans="2:4" x14ac:dyDescent="0.25">
      <c r="C130" t="s">
        <v>543</v>
      </c>
      <c r="D130">
        <v>365</v>
      </c>
    </row>
    <row r="131" spans="2:4" x14ac:dyDescent="0.25">
      <c r="C131" t="s">
        <v>544</v>
      </c>
      <c r="D131">
        <v>52</v>
      </c>
    </row>
    <row r="132" spans="2:4" x14ac:dyDescent="0.25">
      <c r="C132" t="s">
        <v>545</v>
      </c>
      <c r="D132">
        <v>12</v>
      </c>
    </row>
    <row r="133" spans="2:4" x14ac:dyDescent="0.25">
      <c r="C133" t="s">
        <v>542</v>
      </c>
      <c r="D133">
        <v>1</v>
      </c>
    </row>
    <row r="135" spans="2:4" x14ac:dyDescent="0.25">
      <c r="B135" s="61"/>
      <c r="C135" s="88"/>
    </row>
    <row r="136" spans="2:4" x14ac:dyDescent="0.25">
      <c r="C136" t="s">
        <v>548</v>
      </c>
      <c r="D136" t="str">
        <f>C136&amp;"s"</f>
        <v>hectares</v>
      </c>
    </row>
    <row r="137" spans="2:4" x14ac:dyDescent="0.25">
      <c r="C137" t="s">
        <v>546</v>
      </c>
      <c r="D137" t="str">
        <f>C137</f>
        <v>sq m</v>
      </c>
    </row>
    <row r="138" spans="2:4" x14ac:dyDescent="0.25">
      <c r="C138" t="s">
        <v>547</v>
      </c>
      <c r="D138" t="str">
        <f>C138</f>
        <v>sq km</v>
      </c>
    </row>
    <row r="139" spans="2:4" x14ac:dyDescent="0.25">
      <c r="C139" t="s">
        <v>549</v>
      </c>
      <c r="D139" t="str">
        <f t="shared" ref="D139" si="1">C139&amp;"s"</f>
        <v>acres</v>
      </c>
    </row>
  </sheetData>
  <sheetProtection algorithmName="SHA-512" hashValue="hnyvzMlsMOkfOK8A1Hi3NTCUVi9Ic3hD3ezwNOKFhquAezjhOKh2tjQzKEZOYDNpzs8i5VO3SLjLhpEthdPvDw==" saltValue="dJTlLPpolpHYQWxvwa9low==" spinCount="100000" sheet="1" objects="1" scenarios="1" selectLockedCells="1"/>
  <phoneticPr fontId="19"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408E8-954A-4BF6-91D9-000CEA8E2089}">
  <sheetPr codeName="Sheet3" filterMode="1"/>
  <dimension ref="A1:E242"/>
  <sheetViews>
    <sheetView workbookViewId="0">
      <selection activeCell="F57" sqref="F57"/>
    </sheetView>
  </sheetViews>
  <sheetFormatPr defaultColWidth="9.140625" defaultRowHeight="15" x14ac:dyDescent="0.25"/>
  <cols>
    <col min="1" max="1" width="39.140625" style="46" bestFit="1" customWidth="1"/>
    <col min="2" max="2" width="39.140625" style="46" customWidth="1"/>
    <col min="3" max="3" width="20.85546875" style="46" bestFit="1" customWidth="1"/>
    <col min="4" max="4" width="9.140625" style="46"/>
    <col min="5" max="5" width="13.42578125" style="46" bestFit="1" customWidth="1"/>
    <col min="6" max="16384" width="9.140625" style="46"/>
  </cols>
  <sheetData>
    <row r="1" spans="1:5" x14ac:dyDescent="0.25">
      <c r="A1" s="45" t="s">
        <v>89</v>
      </c>
      <c r="B1" s="45"/>
    </row>
    <row r="2" spans="1:5" x14ac:dyDescent="0.25">
      <c r="A2" s="46" t="s">
        <v>90</v>
      </c>
    </row>
    <row r="4" spans="1:5" x14ac:dyDescent="0.25">
      <c r="A4" s="45" t="s">
        <v>91</v>
      </c>
      <c r="B4" s="45"/>
      <c r="C4" s="47" t="s">
        <v>92</v>
      </c>
      <c r="D4" s="48">
        <v>43617</v>
      </c>
      <c r="E4" s="46" t="s">
        <v>564</v>
      </c>
    </row>
    <row r="5" spans="1:5" x14ac:dyDescent="0.25">
      <c r="A5" s="49" t="s">
        <v>93</v>
      </c>
      <c r="B5" s="53" t="str">
        <f>IFERROR(LEFT(A5,SEARCH(" (",A5,1)-1),A5)</f>
        <v>Albury</v>
      </c>
      <c r="C5" s="50">
        <v>10050</v>
      </c>
      <c r="D5" s="51"/>
      <c r="E5" s="87">
        <f>MATCH(B5,REDS!$C$17:$C$121,0)</f>
        <v>2</v>
      </c>
    </row>
    <row r="6" spans="1:5" x14ac:dyDescent="0.25">
      <c r="A6" s="46" t="s">
        <v>94</v>
      </c>
      <c r="B6" s="53" t="str">
        <f t="shared" ref="B6:B69" si="0">IFERROR(LEFT(A6,SEARCH(" (",A6,1)-1),A6)</f>
        <v>Armidale Regional</v>
      </c>
      <c r="C6" s="52">
        <v>10130</v>
      </c>
      <c r="D6" s="51"/>
      <c r="E6" s="87">
        <f>MATCH(B6,REDS!$C$17:$C$121,0)</f>
        <v>3</v>
      </c>
    </row>
    <row r="7" spans="1:5" x14ac:dyDescent="0.25">
      <c r="A7" s="46" t="s">
        <v>95</v>
      </c>
      <c r="B7" s="53" t="str">
        <f t="shared" si="0"/>
        <v>Ballina</v>
      </c>
      <c r="C7" s="52">
        <v>10250</v>
      </c>
      <c r="D7" s="51"/>
      <c r="E7" s="87">
        <f>MATCH(B7,REDS!$C$17:$C$121,0)</f>
        <v>4</v>
      </c>
    </row>
    <row r="8" spans="1:5" x14ac:dyDescent="0.25">
      <c r="A8" s="46" t="s">
        <v>96</v>
      </c>
      <c r="B8" s="53" t="str">
        <f t="shared" si="0"/>
        <v>Balranald</v>
      </c>
      <c r="C8" s="52">
        <v>10300</v>
      </c>
      <c r="D8" s="51"/>
      <c r="E8" s="87">
        <f>MATCH(B8,REDS!$C$17:$C$121,0)</f>
        <v>5</v>
      </c>
    </row>
    <row r="9" spans="1:5" x14ac:dyDescent="0.25">
      <c r="A9" s="46" t="s">
        <v>97</v>
      </c>
      <c r="B9" s="53" t="str">
        <f t="shared" si="0"/>
        <v>Bathurst Regional</v>
      </c>
      <c r="C9" s="52">
        <v>10470</v>
      </c>
      <c r="D9" s="51"/>
      <c r="E9" s="87">
        <f>MATCH(B9,REDS!$C$17:$C$121,0)</f>
        <v>6</v>
      </c>
    </row>
    <row r="10" spans="1:5" hidden="1" x14ac:dyDescent="0.25">
      <c r="A10" s="46" t="s">
        <v>98</v>
      </c>
      <c r="B10" s="53" t="str">
        <f t="shared" si="0"/>
        <v>Bayside</v>
      </c>
      <c r="C10" s="52">
        <v>10500</v>
      </c>
      <c r="D10" s="51"/>
      <c r="E10" s="87" t="e">
        <f>MATCH(B10,REDS!$C$17:$C$121,0)</f>
        <v>#N/A</v>
      </c>
    </row>
    <row r="11" spans="1:5" x14ac:dyDescent="0.25">
      <c r="A11" s="46" t="s">
        <v>99</v>
      </c>
      <c r="B11" s="53" t="str">
        <f t="shared" si="0"/>
        <v>Bega Valley</v>
      </c>
      <c r="C11" s="52">
        <v>10550</v>
      </c>
      <c r="D11" s="51"/>
      <c r="E11" s="87">
        <f>MATCH(B11,REDS!$C$17:$C$121,0)</f>
        <v>7</v>
      </c>
    </row>
    <row r="12" spans="1:5" x14ac:dyDescent="0.25">
      <c r="A12" s="46" t="s">
        <v>100</v>
      </c>
      <c r="B12" s="53" t="str">
        <f t="shared" si="0"/>
        <v>Bellingen</v>
      </c>
      <c r="C12" s="52">
        <v>10600</v>
      </c>
      <c r="D12" s="51"/>
      <c r="E12" s="87">
        <f>MATCH(B12,REDS!$C$17:$C$121,0)</f>
        <v>8</v>
      </c>
    </row>
    <row r="13" spans="1:5" x14ac:dyDescent="0.25">
      <c r="A13" s="46" t="s">
        <v>101</v>
      </c>
      <c r="B13" s="53" t="str">
        <f t="shared" si="0"/>
        <v>Berrigan</v>
      </c>
      <c r="C13" s="52">
        <v>10650</v>
      </c>
      <c r="D13" s="51"/>
      <c r="E13" s="87">
        <f>MATCH(B13,REDS!$C$17:$C$121,0)</f>
        <v>9</v>
      </c>
    </row>
    <row r="14" spans="1:5" hidden="1" x14ac:dyDescent="0.25">
      <c r="A14" s="46" t="s">
        <v>102</v>
      </c>
      <c r="B14" s="53" t="str">
        <f t="shared" si="0"/>
        <v>Blacktown</v>
      </c>
      <c r="C14" s="52">
        <v>10750</v>
      </c>
      <c r="D14" s="51"/>
      <c r="E14" s="87" t="e">
        <f>MATCH(B14,REDS!$C$17:$C$121,0)</f>
        <v>#N/A</v>
      </c>
    </row>
    <row r="15" spans="1:5" x14ac:dyDescent="0.25">
      <c r="A15" s="46" t="s">
        <v>103</v>
      </c>
      <c r="B15" s="53" t="str">
        <f t="shared" si="0"/>
        <v>Bland</v>
      </c>
      <c r="C15" s="52">
        <v>10800</v>
      </c>
      <c r="D15" s="51"/>
      <c r="E15" s="87">
        <f>MATCH(B15,REDS!$C$17:$C$121,0)</f>
        <v>10</v>
      </c>
    </row>
    <row r="16" spans="1:5" x14ac:dyDescent="0.25">
      <c r="A16" s="46" t="s">
        <v>104</v>
      </c>
      <c r="B16" s="53" t="str">
        <f t="shared" si="0"/>
        <v>Blayney</v>
      </c>
      <c r="C16" s="52">
        <v>10850</v>
      </c>
      <c r="D16" s="51"/>
      <c r="E16" s="87">
        <f>MATCH(B16,REDS!$C$17:$C$121,0)</f>
        <v>11</v>
      </c>
    </row>
    <row r="17" spans="1:5" hidden="1" x14ac:dyDescent="0.25">
      <c r="A17" s="46" t="s">
        <v>105</v>
      </c>
      <c r="B17" s="53" t="str">
        <f t="shared" si="0"/>
        <v>Blue Mountains</v>
      </c>
      <c r="C17" s="52">
        <v>10900</v>
      </c>
      <c r="D17" s="51"/>
      <c r="E17" s="87" t="e">
        <f>MATCH(B17,REDS!$C$17:$C$121,0)</f>
        <v>#N/A</v>
      </c>
    </row>
    <row r="18" spans="1:5" x14ac:dyDescent="0.25">
      <c r="A18" s="46" t="s">
        <v>106</v>
      </c>
      <c r="B18" s="53" t="str">
        <f t="shared" si="0"/>
        <v>Bogan</v>
      </c>
      <c r="C18" s="52">
        <v>10950</v>
      </c>
      <c r="D18" s="51"/>
      <c r="E18" s="87">
        <f>MATCH(B18,REDS!$C$17:$C$121,0)</f>
        <v>12</v>
      </c>
    </row>
    <row r="19" spans="1:5" x14ac:dyDescent="0.25">
      <c r="A19" s="46" t="s">
        <v>107</v>
      </c>
      <c r="B19" s="53" t="str">
        <f t="shared" si="0"/>
        <v>Bourke</v>
      </c>
      <c r="C19" s="52">
        <v>11150</v>
      </c>
      <c r="D19" s="51"/>
      <c r="E19" s="87">
        <f>MATCH(B19,REDS!$C$17:$C$121,0)</f>
        <v>13</v>
      </c>
    </row>
    <row r="20" spans="1:5" x14ac:dyDescent="0.25">
      <c r="A20" s="46" t="s">
        <v>108</v>
      </c>
      <c r="B20" s="53" t="str">
        <f t="shared" si="0"/>
        <v>Brewarrina</v>
      </c>
      <c r="C20" s="52">
        <v>11200</v>
      </c>
      <c r="D20" s="51"/>
      <c r="E20" s="87">
        <f>MATCH(B20,REDS!$C$17:$C$121,0)</f>
        <v>14</v>
      </c>
    </row>
    <row r="21" spans="1:5" x14ac:dyDescent="0.25">
      <c r="A21" s="46" t="s">
        <v>109</v>
      </c>
      <c r="B21" s="53" t="str">
        <f t="shared" si="0"/>
        <v>Broken Hill</v>
      </c>
      <c r="C21" s="52">
        <v>11250</v>
      </c>
      <c r="D21" s="51"/>
      <c r="E21" s="87">
        <f>MATCH(B21,REDS!$C$17:$C$121,0)</f>
        <v>15</v>
      </c>
    </row>
    <row r="22" spans="1:5" hidden="1" x14ac:dyDescent="0.25">
      <c r="A22" s="46" t="s">
        <v>110</v>
      </c>
      <c r="B22" s="53" t="str">
        <f t="shared" si="0"/>
        <v>Burwood</v>
      </c>
      <c r="C22" s="52">
        <v>11300</v>
      </c>
      <c r="D22" s="51"/>
      <c r="E22" s="87" t="e">
        <f>MATCH(B22,REDS!$C$17:$C$121,0)</f>
        <v>#N/A</v>
      </c>
    </row>
    <row r="23" spans="1:5" x14ac:dyDescent="0.25">
      <c r="A23" s="46" t="s">
        <v>111</v>
      </c>
      <c r="B23" s="53" t="str">
        <f t="shared" si="0"/>
        <v>Byron</v>
      </c>
      <c r="C23" s="52">
        <v>11350</v>
      </c>
      <c r="D23" s="51"/>
      <c r="E23" s="87">
        <f>MATCH(B23,REDS!$C$17:$C$121,0)</f>
        <v>16</v>
      </c>
    </row>
    <row r="24" spans="1:5" x14ac:dyDescent="0.25">
      <c r="A24" s="46" t="s">
        <v>112</v>
      </c>
      <c r="B24" s="53" t="str">
        <f t="shared" si="0"/>
        <v>Cabonne</v>
      </c>
      <c r="C24" s="52">
        <v>11400</v>
      </c>
      <c r="D24" s="51"/>
      <c r="E24" s="87">
        <f>MATCH(B24,REDS!$C$17:$C$121,0)</f>
        <v>17</v>
      </c>
    </row>
    <row r="25" spans="1:5" hidden="1" x14ac:dyDescent="0.25">
      <c r="A25" s="46" t="s">
        <v>113</v>
      </c>
      <c r="B25" s="53" t="str">
        <f t="shared" si="0"/>
        <v>Camden</v>
      </c>
      <c r="C25" s="52">
        <v>11450</v>
      </c>
      <c r="D25" s="51"/>
      <c r="E25" s="87" t="e">
        <f>MATCH(B25,REDS!$C$17:$C$121,0)</f>
        <v>#N/A</v>
      </c>
    </row>
    <row r="26" spans="1:5" hidden="1" x14ac:dyDescent="0.25">
      <c r="A26" s="46" t="s">
        <v>114</v>
      </c>
      <c r="B26" s="53" t="str">
        <f t="shared" si="0"/>
        <v>Campbelltown</v>
      </c>
      <c r="C26" s="52">
        <v>11500</v>
      </c>
      <c r="D26" s="51"/>
      <c r="E26" s="87" t="e">
        <f>MATCH(B26,REDS!$C$17:$C$121,0)</f>
        <v>#N/A</v>
      </c>
    </row>
    <row r="27" spans="1:5" hidden="1" x14ac:dyDescent="0.25">
      <c r="A27" s="46" t="s">
        <v>115</v>
      </c>
      <c r="B27" s="53" t="str">
        <f t="shared" si="0"/>
        <v>Canada Bay</v>
      </c>
      <c r="C27" s="52">
        <v>11520</v>
      </c>
      <c r="D27" s="51"/>
      <c r="E27" s="87" t="e">
        <f>MATCH(B27,REDS!$C$17:$C$121,0)</f>
        <v>#N/A</v>
      </c>
    </row>
    <row r="28" spans="1:5" hidden="1" x14ac:dyDescent="0.25">
      <c r="A28" s="46" t="s">
        <v>116</v>
      </c>
      <c r="B28" s="53" t="str">
        <f t="shared" si="0"/>
        <v>Canterbury-Bankstown</v>
      </c>
      <c r="C28" s="52">
        <v>11570</v>
      </c>
      <c r="D28" s="51"/>
      <c r="E28" s="87" t="e">
        <f>MATCH(B28,REDS!$C$17:$C$121,0)</f>
        <v>#N/A</v>
      </c>
    </row>
    <row r="29" spans="1:5" x14ac:dyDescent="0.25">
      <c r="A29" s="46" t="s">
        <v>117</v>
      </c>
      <c r="B29" s="53" t="str">
        <f t="shared" si="0"/>
        <v>Carrathool</v>
      </c>
      <c r="C29" s="52">
        <v>11600</v>
      </c>
      <c r="D29" s="51"/>
      <c r="E29" s="87">
        <f>MATCH(B29,REDS!$C$17:$C$121,0)</f>
        <v>19</v>
      </c>
    </row>
    <row r="30" spans="1:5" x14ac:dyDescent="0.25">
      <c r="A30" s="46" t="s">
        <v>118</v>
      </c>
      <c r="B30" s="53" t="str">
        <f t="shared" si="0"/>
        <v>Central Coast</v>
      </c>
      <c r="C30" s="52">
        <v>11650</v>
      </c>
      <c r="D30" s="51"/>
      <c r="E30" s="87">
        <f>MATCH(B30,REDS!$C$17:$C$121,0)</f>
        <v>20</v>
      </c>
    </row>
    <row r="31" spans="1:5" x14ac:dyDescent="0.25">
      <c r="A31" s="46" t="s">
        <v>119</v>
      </c>
      <c r="B31" s="53" t="str">
        <f t="shared" si="0"/>
        <v>Central Darling</v>
      </c>
      <c r="C31" s="52">
        <v>11700</v>
      </c>
      <c r="D31" s="51"/>
      <c r="E31" s="87">
        <f>MATCH(B31,REDS!$C$17:$C$121,0)</f>
        <v>21</v>
      </c>
    </row>
    <row r="32" spans="1:5" x14ac:dyDescent="0.25">
      <c r="A32" s="46" t="s">
        <v>120</v>
      </c>
      <c r="B32" s="53" t="str">
        <f t="shared" si="0"/>
        <v>Cessnock</v>
      </c>
      <c r="C32" s="52">
        <v>11720</v>
      </c>
      <c r="D32" s="51"/>
      <c r="E32" s="87">
        <f>MATCH(B32,REDS!$C$17:$C$121,0)</f>
        <v>22</v>
      </c>
    </row>
    <row r="33" spans="1:5" x14ac:dyDescent="0.25">
      <c r="A33" s="46" t="s">
        <v>121</v>
      </c>
      <c r="B33" s="53" t="str">
        <f t="shared" si="0"/>
        <v>Clarence Valley</v>
      </c>
      <c r="C33" s="52">
        <v>11730</v>
      </c>
      <c r="D33" s="51"/>
      <c r="E33" s="87">
        <f>MATCH(B33,REDS!$C$17:$C$121,0)</f>
        <v>24</v>
      </c>
    </row>
    <row r="34" spans="1:5" x14ac:dyDescent="0.25">
      <c r="A34" s="46" t="s">
        <v>122</v>
      </c>
      <c r="B34" s="53" t="str">
        <f t="shared" si="0"/>
        <v>Cobar</v>
      </c>
      <c r="C34" s="52">
        <v>11750</v>
      </c>
      <c r="D34" s="51"/>
      <c r="E34" s="87">
        <f>MATCH(B34,REDS!$C$17:$C$121,0)</f>
        <v>25</v>
      </c>
    </row>
    <row r="35" spans="1:5" x14ac:dyDescent="0.25">
      <c r="A35" s="46" t="s">
        <v>123</v>
      </c>
      <c r="B35" s="53" t="str">
        <f t="shared" si="0"/>
        <v>Coffs Harbour</v>
      </c>
      <c r="C35" s="52">
        <v>11800</v>
      </c>
      <c r="D35" s="51"/>
      <c r="E35" s="87">
        <f>MATCH(B35,REDS!$C$17:$C$121,0)</f>
        <v>26</v>
      </c>
    </row>
    <row r="36" spans="1:5" x14ac:dyDescent="0.25">
      <c r="A36" s="46" t="s">
        <v>124</v>
      </c>
      <c r="B36" s="53" t="str">
        <f t="shared" si="0"/>
        <v>Coolamon</v>
      </c>
      <c r="C36" s="52">
        <v>12000</v>
      </c>
      <c r="D36" s="51"/>
      <c r="E36" s="87">
        <f>MATCH(B36,REDS!$C$17:$C$121,0)</f>
        <v>27</v>
      </c>
    </row>
    <row r="37" spans="1:5" x14ac:dyDescent="0.25">
      <c r="A37" s="46" t="s">
        <v>125</v>
      </c>
      <c r="B37" s="53" t="str">
        <f t="shared" si="0"/>
        <v>Coonamble</v>
      </c>
      <c r="C37" s="52">
        <v>12150</v>
      </c>
      <c r="D37" s="51"/>
      <c r="E37" s="87">
        <f>MATCH(B37,REDS!$C$17:$C$121,0)</f>
        <v>28</v>
      </c>
    </row>
    <row r="38" spans="1:5" x14ac:dyDescent="0.25">
      <c r="A38" s="46" t="s">
        <v>126</v>
      </c>
      <c r="B38" s="53" t="str">
        <f t="shared" si="0"/>
        <v>Cootamundra-Gundagai Regional</v>
      </c>
      <c r="C38" s="52">
        <v>12160</v>
      </c>
      <c r="D38" s="51"/>
      <c r="E38" s="87">
        <f>MATCH(B38,REDS!$C$17:$C$121,0)</f>
        <v>29</v>
      </c>
    </row>
    <row r="39" spans="1:5" x14ac:dyDescent="0.25">
      <c r="A39" s="46" t="s">
        <v>127</v>
      </c>
      <c r="B39" s="53" t="str">
        <f t="shared" si="0"/>
        <v>Cowra</v>
      </c>
      <c r="C39" s="52">
        <v>12350</v>
      </c>
      <c r="D39" s="51"/>
      <c r="E39" s="87">
        <f>MATCH(B39,REDS!$C$17:$C$121,0)</f>
        <v>30</v>
      </c>
    </row>
    <row r="40" spans="1:5" hidden="1" x14ac:dyDescent="0.25">
      <c r="A40" s="46" t="s">
        <v>128</v>
      </c>
      <c r="B40" s="53" t="str">
        <f t="shared" si="0"/>
        <v>Cumberland</v>
      </c>
      <c r="C40" s="52">
        <v>12380</v>
      </c>
      <c r="D40" s="51"/>
      <c r="E40" s="87" t="e">
        <f>MATCH(B40,REDS!$C$17:$C$121,0)</f>
        <v>#N/A</v>
      </c>
    </row>
    <row r="41" spans="1:5" x14ac:dyDescent="0.25">
      <c r="A41" s="46" t="s">
        <v>129</v>
      </c>
      <c r="B41" s="53" t="str">
        <f t="shared" si="0"/>
        <v>Dubbo Regional</v>
      </c>
      <c r="C41" s="52">
        <v>12390</v>
      </c>
      <c r="D41" s="51"/>
      <c r="E41" s="87">
        <f>MATCH(B41,REDS!$C$17:$C$121,0)</f>
        <v>32</v>
      </c>
    </row>
    <row r="42" spans="1:5" x14ac:dyDescent="0.25">
      <c r="A42" s="46" t="s">
        <v>130</v>
      </c>
      <c r="B42" s="53" t="str">
        <f t="shared" si="0"/>
        <v>Dungog</v>
      </c>
      <c r="C42" s="52">
        <v>12700</v>
      </c>
      <c r="D42" s="51"/>
      <c r="E42" s="87">
        <f>MATCH(B42,REDS!$C$17:$C$121,0)</f>
        <v>33</v>
      </c>
    </row>
    <row r="43" spans="1:5" x14ac:dyDescent="0.25">
      <c r="A43" s="46" t="s">
        <v>131</v>
      </c>
      <c r="B43" s="53" t="str">
        <f t="shared" si="0"/>
        <v>Edward River</v>
      </c>
      <c r="C43" s="52">
        <v>12730</v>
      </c>
      <c r="D43" s="51"/>
      <c r="E43" s="87">
        <f>MATCH(B43,REDS!$C$17:$C$121,0)</f>
        <v>34</v>
      </c>
    </row>
    <row r="44" spans="1:5" x14ac:dyDescent="0.25">
      <c r="A44" s="46" t="s">
        <v>132</v>
      </c>
      <c r="B44" s="53" t="str">
        <f t="shared" si="0"/>
        <v>Eurobodalla</v>
      </c>
      <c r="C44" s="52">
        <v>12750</v>
      </c>
      <c r="D44" s="51"/>
      <c r="E44" s="87">
        <f>MATCH(B44,REDS!$C$17:$C$121,0)</f>
        <v>35</v>
      </c>
    </row>
    <row r="45" spans="1:5" hidden="1" x14ac:dyDescent="0.25">
      <c r="A45" s="46" t="s">
        <v>133</v>
      </c>
      <c r="B45" s="53" t="str">
        <f t="shared" si="0"/>
        <v>Fairfield</v>
      </c>
      <c r="C45" s="52">
        <v>12850</v>
      </c>
      <c r="D45" s="51"/>
      <c r="E45" s="87" t="e">
        <f>MATCH(B45,REDS!$C$17:$C$121,0)</f>
        <v>#N/A</v>
      </c>
    </row>
    <row r="46" spans="1:5" x14ac:dyDescent="0.25">
      <c r="A46" s="46" t="s">
        <v>134</v>
      </c>
      <c r="B46" s="53" t="str">
        <f t="shared" si="0"/>
        <v>Federation</v>
      </c>
      <c r="C46" s="52">
        <v>12870</v>
      </c>
      <c r="D46" s="51"/>
      <c r="E46" s="87">
        <f>MATCH(B46,REDS!$C$17:$C$121,0)</f>
        <v>36</v>
      </c>
    </row>
    <row r="47" spans="1:5" x14ac:dyDescent="0.25">
      <c r="A47" s="46" t="s">
        <v>135</v>
      </c>
      <c r="B47" s="53" t="str">
        <f t="shared" si="0"/>
        <v>Forbes</v>
      </c>
      <c r="C47" s="52">
        <v>12900</v>
      </c>
      <c r="D47" s="51"/>
      <c r="E47" s="87">
        <f>MATCH(B47,REDS!$C$17:$C$121,0)</f>
        <v>37</v>
      </c>
    </row>
    <row r="48" spans="1:5" hidden="1" x14ac:dyDescent="0.25">
      <c r="A48" s="46" t="s">
        <v>136</v>
      </c>
      <c r="B48" s="53" t="str">
        <f t="shared" si="0"/>
        <v>Georges River</v>
      </c>
      <c r="C48" s="52">
        <v>12930</v>
      </c>
      <c r="D48" s="51"/>
      <c r="E48" s="87" t="e">
        <f>MATCH(B48,REDS!$C$17:$C$121,0)</f>
        <v>#N/A</v>
      </c>
    </row>
    <row r="49" spans="1:5" x14ac:dyDescent="0.25">
      <c r="A49" s="46" t="s">
        <v>137</v>
      </c>
      <c r="B49" s="53" t="str">
        <f t="shared" si="0"/>
        <v>Gilgandra</v>
      </c>
      <c r="C49" s="52">
        <v>12950</v>
      </c>
      <c r="D49" s="51"/>
      <c r="E49" s="87">
        <f>MATCH(B49,REDS!$C$17:$C$121,0)</f>
        <v>39</v>
      </c>
    </row>
    <row r="50" spans="1:5" x14ac:dyDescent="0.25">
      <c r="A50" s="46" t="s">
        <v>138</v>
      </c>
      <c r="B50" s="53" t="str">
        <f t="shared" si="0"/>
        <v>Glen Innes Severn</v>
      </c>
      <c r="C50" s="52">
        <v>13010</v>
      </c>
      <c r="D50" s="51"/>
      <c r="E50" s="87">
        <f>MATCH(B50,REDS!$C$17:$C$121,0)</f>
        <v>40</v>
      </c>
    </row>
    <row r="51" spans="1:5" x14ac:dyDescent="0.25">
      <c r="A51" s="46" t="s">
        <v>139</v>
      </c>
      <c r="B51" s="53" t="str">
        <f t="shared" si="0"/>
        <v>Goulburn Mulwaree</v>
      </c>
      <c r="C51" s="52">
        <v>13310</v>
      </c>
      <c r="D51" s="51"/>
      <c r="E51" s="87">
        <f>MATCH(B51,REDS!$C$17:$C$121,0)</f>
        <v>42</v>
      </c>
    </row>
    <row r="52" spans="1:5" x14ac:dyDescent="0.25">
      <c r="A52" s="46" t="s">
        <v>140</v>
      </c>
      <c r="B52" s="140" t="s">
        <v>502</v>
      </c>
      <c r="C52" s="52">
        <v>13340</v>
      </c>
      <c r="D52" s="51"/>
      <c r="E52" s="87">
        <f>MATCH(B52,REDS!$C$17:$C$121,0)</f>
        <v>43</v>
      </c>
    </row>
    <row r="53" spans="1:5" x14ac:dyDescent="0.25">
      <c r="A53" s="46" t="s">
        <v>141</v>
      </c>
      <c r="B53" s="53" t="str">
        <f t="shared" si="0"/>
        <v>Griffith</v>
      </c>
      <c r="C53" s="52">
        <v>13450</v>
      </c>
      <c r="D53" s="51"/>
      <c r="E53" s="87">
        <f>MATCH(B53,REDS!$C$17:$C$121,0)</f>
        <v>44</v>
      </c>
    </row>
    <row r="54" spans="1:5" x14ac:dyDescent="0.25">
      <c r="A54" s="46" t="s">
        <v>142</v>
      </c>
      <c r="B54" s="53" t="str">
        <f t="shared" si="0"/>
        <v>Gunnedah</v>
      </c>
      <c r="C54" s="52">
        <v>13550</v>
      </c>
      <c r="D54" s="51"/>
      <c r="E54" s="87">
        <f>MATCH(B54,REDS!$C$17:$C$121,0)</f>
        <v>45</v>
      </c>
    </row>
    <row r="55" spans="1:5" x14ac:dyDescent="0.25">
      <c r="A55" s="46" t="s">
        <v>143</v>
      </c>
      <c r="B55" s="53" t="str">
        <f t="shared" si="0"/>
        <v>Gwydir</v>
      </c>
      <c r="C55" s="52">
        <v>13660</v>
      </c>
      <c r="D55" s="51"/>
      <c r="E55" s="87">
        <f>MATCH(B55,REDS!$C$17:$C$121,0)</f>
        <v>46</v>
      </c>
    </row>
    <row r="56" spans="1:5" hidden="1" x14ac:dyDescent="0.25">
      <c r="A56" s="46" t="s">
        <v>144</v>
      </c>
      <c r="B56" s="53" t="str">
        <f t="shared" si="0"/>
        <v>Hawkesbury</v>
      </c>
      <c r="C56" s="52">
        <v>13800</v>
      </c>
      <c r="D56" s="51"/>
      <c r="E56" s="87" t="e">
        <f>MATCH(B56,REDS!$C$17:$C$121,0)</f>
        <v>#N/A</v>
      </c>
    </row>
    <row r="57" spans="1:5" x14ac:dyDescent="0.25">
      <c r="A57" s="46" t="s">
        <v>145</v>
      </c>
      <c r="B57" s="53" t="str">
        <f t="shared" si="0"/>
        <v>Hay</v>
      </c>
      <c r="C57" s="52">
        <v>13850</v>
      </c>
      <c r="D57" s="51"/>
      <c r="E57" s="87">
        <f>MATCH(B57,REDS!$C$17:$C$121,0)</f>
        <v>47</v>
      </c>
    </row>
    <row r="58" spans="1:5" x14ac:dyDescent="0.25">
      <c r="A58" s="46" t="s">
        <v>146</v>
      </c>
      <c r="B58" s="53" t="str">
        <f t="shared" si="0"/>
        <v>Hilltops</v>
      </c>
      <c r="C58" s="52">
        <v>13910</v>
      </c>
      <c r="D58" s="51"/>
      <c r="E58" s="87">
        <f>MATCH(B58,REDS!$C$17:$C$121,0)</f>
        <v>48</v>
      </c>
    </row>
    <row r="59" spans="1:5" hidden="1" x14ac:dyDescent="0.25">
      <c r="A59" s="46" t="s">
        <v>147</v>
      </c>
      <c r="B59" s="53" t="str">
        <f t="shared" si="0"/>
        <v>Hornsby</v>
      </c>
      <c r="C59" s="52">
        <v>14000</v>
      </c>
      <c r="D59" s="51"/>
      <c r="E59" s="87" t="e">
        <f>MATCH(B59,REDS!$C$17:$C$121,0)</f>
        <v>#N/A</v>
      </c>
    </row>
    <row r="60" spans="1:5" hidden="1" x14ac:dyDescent="0.25">
      <c r="A60" s="46" t="s">
        <v>148</v>
      </c>
      <c r="B60" s="53" t="str">
        <f t="shared" si="0"/>
        <v>Hunters Hill</v>
      </c>
      <c r="C60" s="52">
        <v>14100</v>
      </c>
      <c r="D60" s="51"/>
      <c r="E60" s="87" t="e">
        <f>MATCH(B60,REDS!$C$17:$C$121,0)</f>
        <v>#N/A</v>
      </c>
    </row>
    <row r="61" spans="1:5" hidden="1" x14ac:dyDescent="0.25">
      <c r="A61" s="46" t="s">
        <v>149</v>
      </c>
      <c r="B61" s="53" t="str">
        <f t="shared" si="0"/>
        <v>Inner West</v>
      </c>
      <c r="C61" s="52">
        <v>14170</v>
      </c>
      <c r="D61" s="51"/>
      <c r="E61" s="87" t="e">
        <f>MATCH(B61,REDS!$C$17:$C$121,0)</f>
        <v>#N/A</v>
      </c>
    </row>
    <row r="62" spans="1:5" x14ac:dyDescent="0.25">
      <c r="A62" s="46" t="s">
        <v>150</v>
      </c>
      <c r="B62" s="53" t="str">
        <f t="shared" si="0"/>
        <v>Inverell</v>
      </c>
      <c r="C62" s="52">
        <v>14200</v>
      </c>
      <c r="D62" s="51"/>
      <c r="E62" s="87">
        <f>MATCH(B62,REDS!$C$17:$C$121,0)</f>
        <v>50</v>
      </c>
    </row>
    <row r="63" spans="1:5" x14ac:dyDescent="0.25">
      <c r="A63" s="46" t="s">
        <v>151</v>
      </c>
      <c r="B63" s="53" t="str">
        <f t="shared" si="0"/>
        <v>Junee</v>
      </c>
      <c r="C63" s="52">
        <v>14300</v>
      </c>
      <c r="D63" s="51"/>
      <c r="E63" s="87">
        <f>MATCH(B63,REDS!$C$17:$C$121,0)</f>
        <v>51</v>
      </c>
    </row>
    <row r="64" spans="1:5" x14ac:dyDescent="0.25">
      <c r="A64" s="46" t="s">
        <v>152</v>
      </c>
      <c r="B64" s="53" t="str">
        <f t="shared" si="0"/>
        <v>Kempsey</v>
      </c>
      <c r="C64" s="52">
        <v>14350</v>
      </c>
      <c r="D64" s="51"/>
      <c r="E64" s="87">
        <f>MATCH(B64,REDS!$C$17:$C$121,0)</f>
        <v>52</v>
      </c>
    </row>
    <row r="65" spans="1:5" x14ac:dyDescent="0.25">
      <c r="A65" s="46" t="s">
        <v>153</v>
      </c>
      <c r="B65" s="53" t="str">
        <f t="shared" si="0"/>
        <v>Kiama</v>
      </c>
      <c r="C65" s="52">
        <v>14400</v>
      </c>
      <c r="D65" s="51"/>
      <c r="E65" s="87">
        <f>MATCH(B65,REDS!$C$17:$C$121,0)</f>
        <v>31</v>
      </c>
    </row>
    <row r="66" spans="1:5" hidden="1" x14ac:dyDescent="0.25">
      <c r="A66" s="46" t="s">
        <v>154</v>
      </c>
      <c r="B66" s="53" t="str">
        <f t="shared" si="0"/>
        <v>Ku-ring-gai</v>
      </c>
      <c r="C66" s="52">
        <v>14500</v>
      </c>
      <c r="D66" s="51"/>
      <c r="E66" s="87" t="e">
        <f>MATCH(B66,REDS!$C$17:$C$121,0)</f>
        <v>#N/A</v>
      </c>
    </row>
    <row r="67" spans="1:5" x14ac:dyDescent="0.25">
      <c r="A67" s="46" t="s">
        <v>155</v>
      </c>
      <c r="B67" s="53" t="str">
        <f t="shared" si="0"/>
        <v>Kyogle</v>
      </c>
      <c r="C67" s="52">
        <v>14550</v>
      </c>
      <c r="D67" s="51"/>
      <c r="E67" s="87">
        <f>MATCH(B67,REDS!$C$17:$C$121,0)</f>
        <v>54</v>
      </c>
    </row>
    <row r="68" spans="1:5" x14ac:dyDescent="0.25">
      <c r="A68" s="46" t="s">
        <v>156</v>
      </c>
      <c r="B68" s="53" t="str">
        <f t="shared" si="0"/>
        <v>Lachlan</v>
      </c>
      <c r="C68" s="52">
        <v>14600</v>
      </c>
      <c r="D68" s="51"/>
      <c r="E68" s="87">
        <f>MATCH(B68,REDS!$C$17:$C$121,0)</f>
        <v>55</v>
      </c>
    </row>
    <row r="69" spans="1:5" x14ac:dyDescent="0.25">
      <c r="A69" s="46" t="s">
        <v>157</v>
      </c>
      <c r="B69" s="53" t="str">
        <f t="shared" si="0"/>
        <v>Lake Macquarie</v>
      </c>
      <c r="C69" s="52">
        <v>14650</v>
      </c>
      <c r="D69" s="51"/>
      <c r="E69" s="87">
        <f>MATCH(B69,REDS!$C$17:$C$121,0)</f>
        <v>56</v>
      </c>
    </row>
    <row r="70" spans="1:5" hidden="1" x14ac:dyDescent="0.25">
      <c r="A70" s="46" t="s">
        <v>158</v>
      </c>
      <c r="B70" s="53" t="str">
        <f t="shared" ref="B70:B133" si="1">IFERROR(LEFT(A70,SEARCH(" (",A70,1)-1),A70)</f>
        <v>Lane Cove</v>
      </c>
      <c r="C70" s="52">
        <v>14700</v>
      </c>
      <c r="D70" s="51"/>
      <c r="E70" s="87" t="e">
        <f>MATCH(B70,REDS!$C$17:$C$121,0)</f>
        <v>#N/A</v>
      </c>
    </row>
    <row r="71" spans="1:5" x14ac:dyDescent="0.25">
      <c r="A71" s="46" t="s">
        <v>159</v>
      </c>
      <c r="B71" s="53" t="str">
        <f t="shared" si="1"/>
        <v>Leeton</v>
      </c>
      <c r="C71" s="52">
        <v>14750</v>
      </c>
      <c r="D71" s="51"/>
      <c r="E71" s="87">
        <f>MATCH(B71,REDS!$C$17:$C$121,0)</f>
        <v>57</v>
      </c>
    </row>
    <row r="72" spans="1:5" x14ac:dyDescent="0.25">
      <c r="A72" s="46" t="s">
        <v>160</v>
      </c>
      <c r="B72" s="53" t="str">
        <f t="shared" si="1"/>
        <v>Lismore</v>
      </c>
      <c r="C72" s="52">
        <v>14850</v>
      </c>
      <c r="D72" s="51"/>
      <c r="E72" s="87">
        <f>MATCH(B72,REDS!$C$17:$C$121,0)</f>
        <v>58</v>
      </c>
    </row>
    <row r="73" spans="1:5" hidden="1" x14ac:dyDescent="0.25">
      <c r="A73" s="46" t="s">
        <v>161</v>
      </c>
      <c r="B73" s="53" t="str">
        <f t="shared" si="1"/>
        <v>Lithgow</v>
      </c>
      <c r="C73" s="52">
        <v>14870</v>
      </c>
      <c r="D73" s="51"/>
      <c r="E73" s="87" t="e">
        <f>MATCH(B73,REDS!$C$17:$C$121,0)</f>
        <v>#N/A</v>
      </c>
    </row>
    <row r="74" spans="1:5" hidden="1" x14ac:dyDescent="0.25">
      <c r="A74" s="46" t="s">
        <v>162</v>
      </c>
      <c r="B74" s="53" t="str">
        <f t="shared" si="1"/>
        <v>Liverpool</v>
      </c>
      <c r="C74" s="52">
        <v>14900</v>
      </c>
      <c r="D74" s="51"/>
      <c r="E74" s="87" t="e">
        <f>MATCH(B74,REDS!$C$17:$C$121,0)</f>
        <v>#N/A</v>
      </c>
    </row>
    <row r="75" spans="1:5" x14ac:dyDescent="0.25">
      <c r="A75" s="46" t="s">
        <v>163</v>
      </c>
      <c r="B75" s="53" t="str">
        <f t="shared" si="1"/>
        <v>Liverpool Plains</v>
      </c>
      <c r="C75" s="52">
        <v>14920</v>
      </c>
      <c r="D75" s="51"/>
      <c r="E75" s="87">
        <f>MATCH(B75,REDS!$C$17:$C$121,0)</f>
        <v>59</v>
      </c>
    </row>
    <row r="76" spans="1:5" x14ac:dyDescent="0.25">
      <c r="A76" s="46" t="s">
        <v>164</v>
      </c>
      <c r="B76" s="53" t="str">
        <f t="shared" si="1"/>
        <v>Lockhart</v>
      </c>
      <c r="C76" s="52">
        <v>14950</v>
      </c>
      <c r="D76" s="51"/>
      <c r="E76" s="87">
        <f>MATCH(B76,REDS!$C$17:$C$121,0)</f>
        <v>60</v>
      </c>
    </row>
    <row r="77" spans="1:5" x14ac:dyDescent="0.25">
      <c r="A77" s="46" t="s">
        <v>165</v>
      </c>
      <c r="B77" s="53" t="str">
        <f t="shared" si="1"/>
        <v>Maitland</v>
      </c>
      <c r="C77" s="52">
        <v>15050</v>
      </c>
      <c r="D77" s="51"/>
      <c r="E77" s="87">
        <f>MATCH(B77,REDS!$C$17:$C$121,0)</f>
        <v>61</v>
      </c>
    </row>
    <row r="78" spans="1:5" x14ac:dyDescent="0.25">
      <c r="A78" s="46" t="s">
        <v>166</v>
      </c>
      <c r="B78" s="53" t="str">
        <f t="shared" si="1"/>
        <v>Mid-Coast</v>
      </c>
      <c r="C78" s="52">
        <v>15240</v>
      </c>
      <c r="D78" s="51"/>
      <c r="E78" s="87">
        <f>MATCH(B78,REDS!$C$17:$C$121,0)</f>
        <v>62</v>
      </c>
    </row>
    <row r="79" spans="1:5" x14ac:dyDescent="0.25">
      <c r="A79" s="46" t="s">
        <v>167</v>
      </c>
      <c r="B79" s="53" t="str">
        <f t="shared" si="1"/>
        <v>Mid-Western Regional</v>
      </c>
      <c r="C79" s="52">
        <v>15270</v>
      </c>
      <c r="D79" s="51"/>
      <c r="E79" s="87">
        <f>MATCH(B79,REDS!$C$17:$C$121,0)</f>
        <v>63</v>
      </c>
    </row>
    <row r="80" spans="1:5" x14ac:dyDescent="0.25">
      <c r="A80" s="46" t="s">
        <v>168</v>
      </c>
      <c r="B80" s="53" t="str">
        <f t="shared" si="1"/>
        <v>Moree Plains</v>
      </c>
      <c r="C80" s="52">
        <v>15300</v>
      </c>
      <c r="D80" s="51"/>
      <c r="E80" s="87">
        <f>MATCH(B80,REDS!$C$17:$C$121,0)</f>
        <v>66</v>
      </c>
    </row>
    <row r="81" spans="1:5" hidden="1" x14ac:dyDescent="0.25">
      <c r="A81" s="46" t="s">
        <v>169</v>
      </c>
      <c r="B81" s="53" t="str">
        <f t="shared" si="1"/>
        <v>Mosman</v>
      </c>
      <c r="C81" s="52">
        <v>15350</v>
      </c>
      <c r="D81" s="51"/>
      <c r="E81" s="87" t="e">
        <f>MATCH(B81,REDS!$C$17:$C$121,0)</f>
        <v>#N/A</v>
      </c>
    </row>
    <row r="82" spans="1:5" x14ac:dyDescent="0.25">
      <c r="A82" s="46" t="s">
        <v>170</v>
      </c>
      <c r="B82" s="53" t="str">
        <f t="shared" si="1"/>
        <v>Murray River</v>
      </c>
      <c r="C82" s="52">
        <v>15520</v>
      </c>
      <c r="D82" s="51"/>
      <c r="E82" s="87">
        <f>MATCH(B82,REDS!$C$17:$C$121,0)</f>
        <v>67</v>
      </c>
    </row>
    <row r="83" spans="1:5" x14ac:dyDescent="0.25">
      <c r="A83" s="46" t="s">
        <v>171</v>
      </c>
      <c r="B83" s="53" t="str">
        <f t="shared" si="1"/>
        <v>Murrumbidgee</v>
      </c>
      <c r="C83" s="52">
        <v>15560</v>
      </c>
      <c r="D83" s="51"/>
      <c r="E83" s="87">
        <f>MATCH(B83,REDS!$C$17:$C$121,0)</f>
        <v>68</v>
      </c>
    </row>
    <row r="84" spans="1:5" x14ac:dyDescent="0.25">
      <c r="A84" s="46" t="s">
        <v>172</v>
      </c>
      <c r="B84" s="53" t="str">
        <f t="shared" si="1"/>
        <v>Muswellbrook</v>
      </c>
      <c r="C84" s="52">
        <v>15650</v>
      </c>
      <c r="D84" s="51"/>
      <c r="E84" s="87">
        <f>MATCH(B84,REDS!$C$17:$C$121,0)</f>
        <v>69</v>
      </c>
    </row>
    <row r="85" spans="1:5" x14ac:dyDescent="0.25">
      <c r="A85" s="46" t="s">
        <v>173</v>
      </c>
      <c r="B85" s="53" t="str">
        <f t="shared" si="1"/>
        <v>Nambucca</v>
      </c>
      <c r="C85" s="52">
        <v>15700</v>
      </c>
      <c r="D85" s="51"/>
      <c r="E85" s="87">
        <f>MATCH(B85,REDS!$C$17:$C$121,0)</f>
        <v>70</v>
      </c>
    </row>
    <row r="86" spans="1:5" x14ac:dyDescent="0.25">
      <c r="A86" s="46" t="s">
        <v>174</v>
      </c>
      <c r="B86" s="53" t="str">
        <f t="shared" si="1"/>
        <v>Narrabri</v>
      </c>
      <c r="C86" s="52">
        <v>15750</v>
      </c>
      <c r="D86" s="51"/>
      <c r="E86" s="87">
        <f>MATCH(B86,REDS!$C$17:$C$121,0)</f>
        <v>71</v>
      </c>
    </row>
    <row r="87" spans="1:5" x14ac:dyDescent="0.25">
      <c r="A87" s="46" t="s">
        <v>175</v>
      </c>
      <c r="B87" s="53" t="str">
        <f t="shared" si="1"/>
        <v>Narrandera</v>
      </c>
      <c r="C87" s="52">
        <v>15800</v>
      </c>
      <c r="D87" s="51"/>
      <c r="E87" s="87">
        <f>MATCH(B87,REDS!$C$17:$C$121,0)</f>
        <v>72</v>
      </c>
    </row>
    <row r="88" spans="1:5" x14ac:dyDescent="0.25">
      <c r="A88" s="46" t="s">
        <v>176</v>
      </c>
      <c r="B88" s="53" t="str">
        <f t="shared" si="1"/>
        <v>Narromine</v>
      </c>
      <c r="C88" s="52">
        <v>15850</v>
      </c>
      <c r="D88" s="51"/>
      <c r="E88" s="87">
        <f>MATCH(B88,REDS!$C$17:$C$121,0)</f>
        <v>73</v>
      </c>
    </row>
    <row r="89" spans="1:5" hidden="1" x14ac:dyDescent="0.25">
      <c r="A89" s="46" t="s">
        <v>177</v>
      </c>
      <c r="B89" s="53" t="str">
        <f t="shared" si="1"/>
        <v>Newcastle</v>
      </c>
      <c r="C89" s="52">
        <v>15900</v>
      </c>
      <c r="D89" s="51"/>
      <c r="E89" s="87" t="e">
        <f>MATCH(B89,REDS!$C$17:$C$121,0)</f>
        <v>#N/A</v>
      </c>
    </row>
    <row r="90" spans="1:5" hidden="1" x14ac:dyDescent="0.25">
      <c r="A90" s="46" t="s">
        <v>178</v>
      </c>
      <c r="B90" s="53" t="str">
        <f t="shared" si="1"/>
        <v>North Sydney</v>
      </c>
      <c r="C90" s="52">
        <v>15950</v>
      </c>
      <c r="D90" s="51"/>
      <c r="E90" s="87" t="e">
        <f>MATCH(B90,REDS!$C$17:$C$121,0)</f>
        <v>#N/A</v>
      </c>
    </row>
    <row r="91" spans="1:5" hidden="1" x14ac:dyDescent="0.25">
      <c r="A91" s="46" t="s">
        <v>179</v>
      </c>
      <c r="B91" s="53" t="str">
        <f t="shared" si="1"/>
        <v>Northern Beaches</v>
      </c>
      <c r="C91" s="52">
        <v>15990</v>
      </c>
      <c r="D91" s="51"/>
      <c r="E91" s="87" t="e">
        <f>MATCH(B91,REDS!$C$17:$C$121,0)</f>
        <v>#N/A</v>
      </c>
    </row>
    <row r="92" spans="1:5" x14ac:dyDescent="0.25">
      <c r="A92" s="46" t="s">
        <v>180</v>
      </c>
      <c r="B92" s="53" t="str">
        <f t="shared" si="1"/>
        <v>Oberon</v>
      </c>
      <c r="C92" s="52">
        <v>16100</v>
      </c>
      <c r="D92" s="51"/>
      <c r="E92" s="87">
        <f>MATCH(B92,REDS!$C$17:$C$121,0)</f>
        <v>74</v>
      </c>
    </row>
    <row r="93" spans="1:5" x14ac:dyDescent="0.25">
      <c r="A93" s="46" t="s">
        <v>181</v>
      </c>
      <c r="B93" s="53" t="str">
        <f t="shared" si="1"/>
        <v>Orange</v>
      </c>
      <c r="C93" s="52">
        <v>16150</v>
      </c>
      <c r="D93" s="51"/>
      <c r="E93" s="87">
        <f>MATCH(B93,REDS!$C$17:$C$121,0)</f>
        <v>75</v>
      </c>
    </row>
    <row r="94" spans="1:5" x14ac:dyDescent="0.25">
      <c r="A94" s="46" t="s">
        <v>182</v>
      </c>
      <c r="B94" s="53" t="str">
        <f t="shared" si="1"/>
        <v>Parkes</v>
      </c>
      <c r="C94" s="52">
        <v>16200</v>
      </c>
      <c r="D94" s="51"/>
      <c r="E94" s="87">
        <f>MATCH(B94,REDS!$C$17:$C$121,0)</f>
        <v>76</v>
      </c>
    </row>
    <row r="95" spans="1:5" hidden="1" x14ac:dyDescent="0.25">
      <c r="A95" s="46" t="s">
        <v>183</v>
      </c>
      <c r="B95" s="53" t="str">
        <f t="shared" si="1"/>
        <v>Parramatta</v>
      </c>
      <c r="C95" s="52">
        <v>16260</v>
      </c>
      <c r="D95" s="51"/>
      <c r="E95" s="87" t="e">
        <f>MATCH(B95,REDS!$C$17:$C$121,0)</f>
        <v>#N/A</v>
      </c>
    </row>
    <row r="96" spans="1:5" hidden="1" x14ac:dyDescent="0.25">
      <c r="A96" s="46" t="s">
        <v>184</v>
      </c>
      <c r="B96" s="53" t="str">
        <f t="shared" si="1"/>
        <v>Penrith</v>
      </c>
      <c r="C96" s="52">
        <v>16350</v>
      </c>
      <c r="D96" s="51"/>
      <c r="E96" s="87" t="e">
        <f>MATCH(B96,REDS!$C$17:$C$121,0)</f>
        <v>#N/A</v>
      </c>
    </row>
    <row r="97" spans="1:5" x14ac:dyDescent="0.25">
      <c r="A97" s="46" t="s">
        <v>185</v>
      </c>
      <c r="B97" s="53" t="str">
        <f t="shared" si="1"/>
        <v>Port Macquarie-Hastings</v>
      </c>
      <c r="C97" s="52">
        <v>16380</v>
      </c>
      <c r="D97" s="51"/>
      <c r="E97" s="87">
        <f>MATCH(B97,REDS!$C$17:$C$121,0)</f>
        <v>77</v>
      </c>
    </row>
    <row r="98" spans="1:5" x14ac:dyDescent="0.25">
      <c r="A98" s="46" t="s">
        <v>186</v>
      </c>
      <c r="B98" s="53" t="str">
        <f t="shared" si="1"/>
        <v>Port Stephens</v>
      </c>
      <c r="C98" s="52">
        <v>16400</v>
      </c>
      <c r="D98" s="51"/>
      <c r="E98" s="87">
        <f>MATCH(B98,REDS!$C$17:$C$121,0)</f>
        <v>78</v>
      </c>
    </row>
    <row r="99" spans="1:5" x14ac:dyDescent="0.25">
      <c r="A99" s="46" t="s">
        <v>187</v>
      </c>
      <c r="B99" s="53" t="str">
        <f t="shared" si="1"/>
        <v>Queanbeyan-Palerang Regional</v>
      </c>
      <c r="C99" s="52">
        <v>16490</v>
      </c>
      <c r="D99" s="51"/>
      <c r="E99" s="87">
        <f>MATCH(B99,REDS!$C$17:$C$121,0)</f>
        <v>79</v>
      </c>
    </row>
    <row r="100" spans="1:5" hidden="1" x14ac:dyDescent="0.25">
      <c r="A100" s="46" t="s">
        <v>188</v>
      </c>
      <c r="B100" s="53" t="str">
        <f t="shared" si="1"/>
        <v>Randwick</v>
      </c>
      <c r="C100" s="52">
        <v>16550</v>
      </c>
      <c r="D100" s="51"/>
      <c r="E100" s="87" t="e">
        <f>MATCH(B100,REDS!$C$17:$C$121,0)</f>
        <v>#N/A</v>
      </c>
    </row>
    <row r="101" spans="1:5" x14ac:dyDescent="0.25">
      <c r="A101" s="46" t="s">
        <v>189</v>
      </c>
      <c r="B101" s="53" t="str">
        <f t="shared" si="1"/>
        <v>Richmond Valley</v>
      </c>
      <c r="C101" s="52">
        <v>16610</v>
      </c>
      <c r="D101" s="51"/>
      <c r="E101" s="87">
        <f>MATCH(B101,REDS!$C$17:$C$121,0)</f>
        <v>80</v>
      </c>
    </row>
    <row r="102" spans="1:5" hidden="1" x14ac:dyDescent="0.25">
      <c r="A102" s="46" t="s">
        <v>190</v>
      </c>
      <c r="B102" s="53" t="str">
        <f t="shared" si="1"/>
        <v>Ryde</v>
      </c>
      <c r="C102" s="52">
        <v>16700</v>
      </c>
      <c r="D102" s="51"/>
      <c r="E102" s="87" t="e">
        <f>MATCH(B102,REDS!$C$17:$C$121,0)</f>
        <v>#N/A</v>
      </c>
    </row>
    <row r="103" spans="1:5" x14ac:dyDescent="0.25">
      <c r="A103" s="46" t="s">
        <v>191</v>
      </c>
      <c r="B103" s="53" t="str">
        <f t="shared" si="1"/>
        <v>Shellharbour</v>
      </c>
      <c r="C103" s="52">
        <v>16900</v>
      </c>
      <c r="D103" s="51"/>
      <c r="E103" s="87">
        <f>MATCH(B103,REDS!$C$17:$C$121,0)</f>
        <v>81</v>
      </c>
    </row>
    <row r="104" spans="1:5" x14ac:dyDescent="0.25">
      <c r="A104" s="46" t="s">
        <v>192</v>
      </c>
      <c r="B104" s="53" t="str">
        <f t="shared" si="1"/>
        <v>Shoalhaven</v>
      </c>
      <c r="C104" s="52">
        <v>16950</v>
      </c>
      <c r="D104" s="51"/>
      <c r="E104" s="87">
        <f>MATCH(B104,REDS!$C$17:$C$121,0)</f>
        <v>82</v>
      </c>
    </row>
    <row r="105" spans="1:5" x14ac:dyDescent="0.25">
      <c r="A105" s="46" t="s">
        <v>193</v>
      </c>
      <c r="B105" s="53" t="str">
        <f t="shared" si="1"/>
        <v>Singleton</v>
      </c>
      <c r="C105" s="52">
        <v>17000</v>
      </c>
      <c r="D105" s="51"/>
      <c r="E105" s="87">
        <f>MATCH(B105,REDS!$C$17:$C$121,0)</f>
        <v>83</v>
      </c>
    </row>
    <row r="106" spans="1:5" x14ac:dyDescent="0.25">
      <c r="A106" s="46" t="s">
        <v>194</v>
      </c>
      <c r="B106" s="53" t="str">
        <f t="shared" si="1"/>
        <v>Snowy Monaro Regional</v>
      </c>
      <c r="C106" s="52">
        <v>17040</v>
      </c>
      <c r="D106" s="51"/>
      <c r="E106" s="87">
        <f>MATCH(B106,REDS!$C$17:$C$121,0)</f>
        <v>84</v>
      </c>
    </row>
    <row r="107" spans="1:5" x14ac:dyDescent="0.25">
      <c r="A107" s="46" t="s">
        <v>195</v>
      </c>
      <c r="B107" s="53" t="str">
        <f t="shared" si="1"/>
        <v>Snowy Valleys</v>
      </c>
      <c r="C107" s="52">
        <v>17080</v>
      </c>
      <c r="D107" s="51"/>
      <c r="E107" s="87">
        <f>MATCH(B107,REDS!$C$17:$C$121,0)</f>
        <v>85</v>
      </c>
    </row>
    <row r="108" spans="1:5" hidden="1" x14ac:dyDescent="0.25">
      <c r="A108" s="46" t="s">
        <v>196</v>
      </c>
      <c r="B108" s="53" t="str">
        <f t="shared" si="1"/>
        <v>Strathfield</v>
      </c>
      <c r="C108" s="52">
        <v>17100</v>
      </c>
      <c r="D108" s="51"/>
      <c r="E108" s="87" t="e">
        <f>MATCH(B108,REDS!$C$17:$C$121,0)</f>
        <v>#N/A</v>
      </c>
    </row>
    <row r="109" spans="1:5" hidden="1" x14ac:dyDescent="0.25">
      <c r="A109" s="46" t="s">
        <v>197</v>
      </c>
      <c r="B109" s="53" t="str">
        <f t="shared" si="1"/>
        <v>Sutherland Shire</v>
      </c>
      <c r="C109" s="52">
        <v>17150</v>
      </c>
      <c r="D109" s="51"/>
      <c r="E109" s="87" t="e">
        <f>MATCH(B109,REDS!$C$17:$C$121,0)</f>
        <v>#N/A</v>
      </c>
    </row>
    <row r="110" spans="1:5" hidden="1" x14ac:dyDescent="0.25">
      <c r="A110" s="46" t="s">
        <v>198</v>
      </c>
      <c r="B110" s="53" t="str">
        <f t="shared" si="1"/>
        <v>Sydney</v>
      </c>
      <c r="C110" s="52">
        <v>17200</v>
      </c>
      <c r="D110" s="51"/>
      <c r="E110" s="87" t="e">
        <f>MATCH(B110,REDS!$C$17:$C$121,0)</f>
        <v>#N/A</v>
      </c>
    </row>
    <row r="111" spans="1:5" x14ac:dyDescent="0.25">
      <c r="A111" s="46" t="s">
        <v>199</v>
      </c>
      <c r="B111" s="53" t="str">
        <f t="shared" si="1"/>
        <v>Tamworth Regional</v>
      </c>
      <c r="C111" s="52">
        <v>17310</v>
      </c>
      <c r="D111" s="51"/>
      <c r="E111" s="87">
        <f>MATCH(B111,REDS!$C$17:$C$121,0)</f>
        <v>88</v>
      </c>
    </row>
    <row r="112" spans="1:5" x14ac:dyDescent="0.25">
      <c r="A112" s="46" t="s">
        <v>200</v>
      </c>
      <c r="B112" s="53" t="str">
        <f t="shared" si="1"/>
        <v>Temora</v>
      </c>
      <c r="C112" s="52">
        <v>17350</v>
      </c>
      <c r="D112" s="51"/>
      <c r="E112" s="87">
        <f>MATCH(B112,REDS!$C$17:$C$121,0)</f>
        <v>89</v>
      </c>
    </row>
    <row r="113" spans="1:5" x14ac:dyDescent="0.25">
      <c r="A113" s="46" t="s">
        <v>201</v>
      </c>
      <c r="B113" s="53" t="str">
        <f t="shared" si="1"/>
        <v>Tenterfield</v>
      </c>
      <c r="C113" s="52">
        <v>17400</v>
      </c>
      <c r="D113" s="51"/>
      <c r="E113" s="87">
        <f>MATCH(B113,REDS!$C$17:$C$121,0)</f>
        <v>90</v>
      </c>
    </row>
    <row r="114" spans="1:5" hidden="1" x14ac:dyDescent="0.25">
      <c r="A114" s="46" t="s">
        <v>202</v>
      </c>
      <c r="B114" s="53" t="str">
        <f t="shared" si="1"/>
        <v>The Hills Shire</v>
      </c>
      <c r="C114" s="52">
        <v>17420</v>
      </c>
      <c r="D114" s="51"/>
      <c r="E114" s="87" t="e">
        <f>MATCH(B114,REDS!$C$17:$C$121,0)</f>
        <v>#N/A</v>
      </c>
    </row>
    <row r="115" spans="1:5" x14ac:dyDescent="0.25">
      <c r="A115" s="46" t="s">
        <v>203</v>
      </c>
      <c r="B115" s="53" t="str">
        <f t="shared" si="1"/>
        <v>Tweed</v>
      </c>
      <c r="C115" s="52">
        <v>17550</v>
      </c>
      <c r="D115" s="51"/>
      <c r="E115" s="87">
        <f>MATCH(B115,REDS!$C$17:$C$121,0)</f>
        <v>91</v>
      </c>
    </row>
    <row r="116" spans="1:5" x14ac:dyDescent="0.25">
      <c r="A116" s="46" t="s">
        <v>204</v>
      </c>
      <c r="B116" s="53" t="str">
        <f t="shared" si="1"/>
        <v>Upper Hunter Shire</v>
      </c>
      <c r="C116" s="52">
        <v>17620</v>
      </c>
      <c r="D116" s="51"/>
      <c r="E116" s="87">
        <f>MATCH(B116,REDS!$C$17:$C$121,0)</f>
        <v>93</v>
      </c>
    </row>
    <row r="117" spans="1:5" x14ac:dyDescent="0.25">
      <c r="A117" s="46" t="s">
        <v>205</v>
      </c>
      <c r="B117" s="53" t="str">
        <f t="shared" si="1"/>
        <v>Upper Lachlan Shire</v>
      </c>
      <c r="C117" s="52">
        <v>17640</v>
      </c>
      <c r="D117" s="51"/>
      <c r="E117" s="87">
        <f>MATCH(B117,REDS!$C$17:$C$121,0)</f>
        <v>94</v>
      </c>
    </row>
    <row r="118" spans="1:5" x14ac:dyDescent="0.25">
      <c r="A118" s="46" t="s">
        <v>206</v>
      </c>
      <c r="B118" s="53" t="str">
        <f t="shared" si="1"/>
        <v>Uralla</v>
      </c>
      <c r="C118" s="52">
        <v>17650</v>
      </c>
      <c r="D118" s="51"/>
      <c r="E118" s="87">
        <f>MATCH(B118,REDS!$C$17:$C$121,0)</f>
        <v>95</v>
      </c>
    </row>
    <row r="119" spans="1:5" x14ac:dyDescent="0.25">
      <c r="A119" s="46" t="s">
        <v>207</v>
      </c>
      <c r="B119" s="53" t="str">
        <f t="shared" si="1"/>
        <v>Wagga Wagga</v>
      </c>
      <c r="C119" s="52">
        <v>17750</v>
      </c>
      <c r="D119" s="51"/>
      <c r="E119" s="87">
        <f>MATCH(B119,REDS!$C$17:$C$121,0)</f>
        <v>96</v>
      </c>
    </row>
    <row r="120" spans="1:5" x14ac:dyDescent="0.25">
      <c r="A120" s="46" t="s">
        <v>208</v>
      </c>
      <c r="B120" s="53" t="str">
        <f t="shared" si="1"/>
        <v>Walcha</v>
      </c>
      <c r="C120" s="52">
        <v>17850</v>
      </c>
      <c r="D120" s="51"/>
      <c r="E120" s="87">
        <f>MATCH(B120,REDS!$C$17:$C$121,0)</f>
        <v>97</v>
      </c>
    </row>
    <row r="121" spans="1:5" x14ac:dyDescent="0.25">
      <c r="A121" s="46" t="s">
        <v>209</v>
      </c>
      <c r="B121" s="53" t="str">
        <f t="shared" si="1"/>
        <v>Walgett</v>
      </c>
      <c r="C121" s="52">
        <v>17900</v>
      </c>
      <c r="D121" s="51"/>
      <c r="E121" s="87">
        <f>MATCH(B121,REDS!$C$17:$C$121,0)</f>
        <v>98</v>
      </c>
    </row>
    <row r="122" spans="1:5" x14ac:dyDescent="0.25">
      <c r="A122" s="46" t="s">
        <v>210</v>
      </c>
      <c r="B122" s="53" t="str">
        <f t="shared" si="1"/>
        <v>Warren</v>
      </c>
      <c r="C122" s="52">
        <v>17950</v>
      </c>
      <c r="D122" s="51"/>
      <c r="E122" s="87">
        <f>MATCH(B122,REDS!$C$17:$C$121,0)</f>
        <v>99</v>
      </c>
    </row>
    <row r="123" spans="1:5" x14ac:dyDescent="0.25">
      <c r="A123" s="46" t="s">
        <v>211</v>
      </c>
      <c r="B123" s="53" t="str">
        <f t="shared" si="1"/>
        <v>Warrumbungle Shire</v>
      </c>
      <c r="C123" s="52">
        <v>18020</v>
      </c>
      <c r="D123" s="51"/>
      <c r="E123" s="87">
        <f>MATCH(B123,REDS!$C$17:$C$121,0)</f>
        <v>100</v>
      </c>
    </row>
    <row r="124" spans="1:5" hidden="1" x14ac:dyDescent="0.25">
      <c r="A124" s="46" t="s">
        <v>212</v>
      </c>
      <c r="B124" s="53" t="str">
        <f t="shared" si="1"/>
        <v>Waverley</v>
      </c>
      <c r="C124" s="52">
        <v>18050</v>
      </c>
      <c r="D124" s="51"/>
      <c r="E124" s="87" t="e">
        <f>MATCH(B124,REDS!$C$17:$C$121,0)</f>
        <v>#N/A</v>
      </c>
    </row>
    <row r="125" spans="1:5" x14ac:dyDescent="0.25">
      <c r="A125" s="46" t="s">
        <v>213</v>
      </c>
      <c r="B125" s="53" t="str">
        <f t="shared" si="1"/>
        <v>Weddin</v>
      </c>
      <c r="C125" s="52">
        <v>18100</v>
      </c>
      <c r="D125" s="51"/>
      <c r="E125" s="87">
        <f>MATCH(B125,REDS!$C$17:$C$121,0)</f>
        <v>101</v>
      </c>
    </row>
    <row r="126" spans="1:5" x14ac:dyDescent="0.25">
      <c r="A126" s="46" t="s">
        <v>214</v>
      </c>
      <c r="B126" s="53" t="str">
        <f t="shared" si="1"/>
        <v>Wentworth</v>
      </c>
      <c r="C126" s="52">
        <v>18200</v>
      </c>
      <c r="D126" s="51"/>
      <c r="E126" s="87">
        <f>MATCH(B126,REDS!$C$17:$C$121,0)</f>
        <v>102</v>
      </c>
    </row>
    <row r="127" spans="1:5" hidden="1" x14ac:dyDescent="0.25">
      <c r="A127" s="46" t="s">
        <v>215</v>
      </c>
      <c r="B127" s="53" t="str">
        <f t="shared" si="1"/>
        <v>Willoughby</v>
      </c>
      <c r="C127" s="52">
        <v>18250</v>
      </c>
      <c r="D127" s="51"/>
      <c r="E127" s="87" t="e">
        <f>MATCH(B127,REDS!$C$17:$C$121,0)</f>
        <v>#N/A</v>
      </c>
    </row>
    <row r="128" spans="1:5" x14ac:dyDescent="0.25">
      <c r="A128" s="46" t="s">
        <v>216</v>
      </c>
      <c r="B128" s="53" t="str">
        <f t="shared" si="1"/>
        <v>Wingecarribee</v>
      </c>
      <c r="C128" s="52">
        <v>18350</v>
      </c>
      <c r="D128" s="51"/>
      <c r="E128" s="87">
        <f>MATCH(B128,REDS!$C$17:$C$121,0)</f>
        <v>103</v>
      </c>
    </row>
    <row r="129" spans="1:5" hidden="1" x14ac:dyDescent="0.25">
      <c r="A129" s="46" t="s">
        <v>217</v>
      </c>
      <c r="B129" s="53" t="str">
        <f t="shared" si="1"/>
        <v>Wollondilly</v>
      </c>
      <c r="C129" s="52">
        <v>18400</v>
      </c>
      <c r="D129" s="51"/>
      <c r="E129" s="87" t="e">
        <f>MATCH(B129,REDS!$C$17:$C$121,0)</f>
        <v>#N/A</v>
      </c>
    </row>
    <row r="130" spans="1:5" hidden="1" x14ac:dyDescent="0.25">
      <c r="A130" s="46" t="s">
        <v>218</v>
      </c>
      <c r="B130" s="53" t="str">
        <f t="shared" si="1"/>
        <v>Wollongong</v>
      </c>
      <c r="C130" s="52">
        <v>18450</v>
      </c>
      <c r="D130" s="51"/>
      <c r="E130" s="87" t="e">
        <f>MATCH(B130,REDS!$C$17:$C$121,0)</f>
        <v>#N/A</v>
      </c>
    </row>
    <row r="131" spans="1:5" hidden="1" x14ac:dyDescent="0.25">
      <c r="A131" s="46" t="s">
        <v>219</v>
      </c>
      <c r="B131" s="53" t="str">
        <f t="shared" si="1"/>
        <v>Woollahra</v>
      </c>
      <c r="C131" s="52">
        <v>18500</v>
      </c>
      <c r="D131" s="51"/>
      <c r="E131" s="87" t="e">
        <f>MATCH(B131,REDS!$C$17:$C$121,0)</f>
        <v>#N/A</v>
      </c>
    </row>
    <row r="132" spans="1:5" x14ac:dyDescent="0.25">
      <c r="A132" s="46" t="s">
        <v>220</v>
      </c>
      <c r="B132" s="53" t="str">
        <f t="shared" si="1"/>
        <v>Yass Valley</v>
      </c>
      <c r="C132" s="52">
        <v>18710</v>
      </c>
      <c r="D132" s="51"/>
      <c r="E132" s="87">
        <f>MATCH(B132,REDS!$C$17:$C$121,0)</f>
        <v>105</v>
      </c>
    </row>
    <row r="133" spans="1:5" x14ac:dyDescent="0.25">
      <c r="A133" s="46" t="s">
        <v>221</v>
      </c>
      <c r="B133" s="53" t="str">
        <f t="shared" si="1"/>
        <v>Unincorporated NSW</v>
      </c>
      <c r="C133" s="52">
        <v>19399</v>
      </c>
      <c r="D133" s="51"/>
      <c r="E133" s="87">
        <f>MATCH(B133,REDS!$C$17:$C$121,0)</f>
        <v>92</v>
      </c>
    </row>
    <row r="149" spans="1:2" ht="21" x14ac:dyDescent="0.35">
      <c r="A149" s="143" t="s">
        <v>599</v>
      </c>
    </row>
    <row r="150" spans="1:2" x14ac:dyDescent="0.25">
      <c r="A150" s="144" t="s">
        <v>93</v>
      </c>
      <c r="B150" s="144" t="s">
        <v>475</v>
      </c>
    </row>
    <row r="151" spans="1:2" x14ac:dyDescent="0.25">
      <c r="A151" s="145" t="s">
        <v>94</v>
      </c>
      <c r="B151" s="145" t="s">
        <v>231</v>
      </c>
    </row>
    <row r="152" spans="1:2" x14ac:dyDescent="0.25">
      <c r="A152" s="145" t="s">
        <v>95</v>
      </c>
      <c r="B152" s="145" t="s">
        <v>483</v>
      </c>
    </row>
    <row r="153" spans="1:2" x14ac:dyDescent="0.25">
      <c r="A153" s="145" t="s">
        <v>96</v>
      </c>
      <c r="B153" s="145" t="s">
        <v>481</v>
      </c>
    </row>
    <row r="154" spans="1:2" x14ac:dyDescent="0.25">
      <c r="A154" s="145" t="s">
        <v>97</v>
      </c>
      <c r="B154" s="145" t="s">
        <v>240</v>
      </c>
    </row>
    <row r="155" spans="1:2" x14ac:dyDescent="0.25">
      <c r="A155" s="145" t="s">
        <v>99</v>
      </c>
      <c r="B155" s="145" t="s">
        <v>484</v>
      </c>
    </row>
    <row r="156" spans="1:2" x14ac:dyDescent="0.25">
      <c r="A156" s="145" t="s">
        <v>100</v>
      </c>
      <c r="B156" s="145" t="s">
        <v>485</v>
      </c>
    </row>
    <row r="157" spans="1:2" x14ac:dyDescent="0.25">
      <c r="A157" s="145" t="s">
        <v>101</v>
      </c>
      <c r="B157" s="145" t="s">
        <v>486</v>
      </c>
    </row>
    <row r="158" spans="1:2" x14ac:dyDescent="0.25">
      <c r="A158" s="145" t="s">
        <v>103</v>
      </c>
      <c r="B158" s="145" t="s">
        <v>487</v>
      </c>
    </row>
    <row r="159" spans="1:2" x14ac:dyDescent="0.25">
      <c r="A159" s="145" t="s">
        <v>104</v>
      </c>
      <c r="B159" s="145" t="s">
        <v>488</v>
      </c>
    </row>
    <row r="160" spans="1:2" x14ac:dyDescent="0.25">
      <c r="A160" s="145" t="s">
        <v>106</v>
      </c>
      <c r="B160" s="145" t="s">
        <v>472</v>
      </c>
    </row>
    <row r="161" spans="1:2" x14ac:dyDescent="0.25">
      <c r="A161" s="145" t="s">
        <v>107</v>
      </c>
      <c r="B161" s="145" t="s">
        <v>489</v>
      </c>
    </row>
    <row r="162" spans="1:2" x14ac:dyDescent="0.25">
      <c r="A162" s="145" t="s">
        <v>108</v>
      </c>
      <c r="B162" s="145" t="s">
        <v>490</v>
      </c>
    </row>
    <row r="163" spans="1:2" x14ac:dyDescent="0.25">
      <c r="A163" s="145" t="s">
        <v>109</v>
      </c>
      <c r="B163" s="145" t="s">
        <v>482</v>
      </c>
    </row>
    <row r="164" spans="1:2" x14ac:dyDescent="0.25">
      <c r="A164" s="145" t="s">
        <v>111</v>
      </c>
      <c r="B164" s="145" t="s">
        <v>491</v>
      </c>
    </row>
    <row r="165" spans="1:2" x14ac:dyDescent="0.25">
      <c r="A165" s="145" t="s">
        <v>112</v>
      </c>
      <c r="B165" s="145" t="s">
        <v>270</v>
      </c>
    </row>
    <row r="166" spans="1:2" x14ac:dyDescent="0.25">
      <c r="A166" s="145" t="s">
        <v>117</v>
      </c>
      <c r="B166" s="145" t="s">
        <v>480</v>
      </c>
    </row>
    <row r="167" spans="1:2" x14ac:dyDescent="0.25">
      <c r="A167" s="145" t="s">
        <v>118</v>
      </c>
      <c r="B167" s="145" t="s">
        <v>277</v>
      </c>
    </row>
    <row r="168" spans="1:2" x14ac:dyDescent="0.25">
      <c r="A168" s="145" t="s">
        <v>119</v>
      </c>
      <c r="B168" s="145" t="s">
        <v>493</v>
      </c>
    </row>
    <row r="169" spans="1:2" x14ac:dyDescent="0.25">
      <c r="A169" s="145" t="s">
        <v>120</v>
      </c>
      <c r="B169" s="145" t="s">
        <v>494</v>
      </c>
    </row>
    <row r="170" spans="1:2" x14ac:dyDescent="0.25">
      <c r="A170" s="145" t="s">
        <v>121</v>
      </c>
      <c r="B170" s="145" t="s">
        <v>288</v>
      </c>
    </row>
    <row r="171" spans="1:2" x14ac:dyDescent="0.25">
      <c r="A171" s="145" t="s">
        <v>122</v>
      </c>
      <c r="B171" s="145" t="s">
        <v>495</v>
      </c>
    </row>
    <row r="172" spans="1:2" x14ac:dyDescent="0.25">
      <c r="A172" s="145" t="s">
        <v>123</v>
      </c>
      <c r="B172" s="145" t="s">
        <v>496</v>
      </c>
    </row>
    <row r="173" spans="1:2" x14ac:dyDescent="0.25">
      <c r="A173" s="145" t="s">
        <v>124</v>
      </c>
      <c r="B173" s="145" t="s">
        <v>478</v>
      </c>
    </row>
    <row r="174" spans="1:2" x14ac:dyDescent="0.25">
      <c r="A174" s="145" t="s">
        <v>125</v>
      </c>
      <c r="B174" s="145" t="s">
        <v>497</v>
      </c>
    </row>
    <row r="175" spans="1:2" x14ac:dyDescent="0.25">
      <c r="A175" s="145" t="s">
        <v>126</v>
      </c>
      <c r="B175" s="145" t="s">
        <v>299</v>
      </c>
    </row>
    <row r="176" spans="1:2" x14ac:dyDescent="0.25">
      <c r="A176" s="145" t="s">
        <v>127</v>
      </c>
      <c r="B176" s="145" t="s">
        <v>303</v>
      </c>
    </row>
    <row r="177" spans="1:2" x14ac:dyDescent="0.25">
      <c r="A177" s="145" t="s">
        <v>129</v>
      </c>
      <c r="B177" s="145" t="s">
        <v>304</v>
      </c>
    </row>
    <row r="178" spans="1:2" x14ac:dyDescent="0.25">
      <c r="A178" s="145" t="s">
        <v>130</v>
      </c>
      <c r="B178" s="145" t="s">
        <v>498</v>
      </c>
    </row>
    <row r="179" spans="1:2" x14ac:dyDescent="0.25">
      <c r="A179" s="145" t="s">
        <v>131</v>
      </c>
      <c r="B179" s="145" t="s">
        <v>309</v>
      </c>
    </row>
    <row r="180" spans="1:2" x14ac:dyDescent="0.25">
      <c r="A180" s="145" t="s">
        <v>132</v>
      </c>
      <c r="B180" s="145" t="s">
        <v>499</v>
      </c>
    </row>
    <row r="181" spans="1:2" x14ac:dyDescent="0.25">
      <c r="A181" s="145" t="s">
        <v>134</v>
      </c>
      <c r="B181" s="145" t="s">
        <v>313</v>
      </c>
    </row>
    <row r="182" spans="1:2" x14ac:dyDescent="0.25">
      <c r="A182" s="145" t="s">
        <v>135</v>
      </c>
      <c r="B182" s="145" t="s">
        <v>500</v>
      </c>
    </row>
    <row r="183" spans="1:2" x14ac:dyDescent="0.25">
      <c r="A183" s="145" t="s">
        <v>137</v>
      </c>
      <c r="B183" s="145" t="s">
        <v>476</v>
      </c>
    </row>
    <row r="184" spans="1:2" x14ac:dyDescent="0.25">
      <c r="A184" s="145" t="s">
        <v>138</v>
      </c>
      <c r="B184" s="145" t="s">
        <v>323</v>
      </c>
    </row>
    <row r="185" spans="1:2" x14ac:dyDescent="0.25">
      <c r="A185" s="145" t="s">
        <v>139</v>
      </c>
      <c r="B185" s="145" t="s">
        <v>560</v>
      </c>
    </row>
    <row r="186" spans="1:2" x14ac:dyDescent="0.25">
      <c r="A186" s="145" t="s">
        <v>140</v>
      </c>
      <c r="B186" s="145" t="s">
        <v>502</v>
      </c>
    </row>
    <row r="187" spans="1:2" x14ac:dyDescent="0.25">
      <c r="A187" s="145" t="s">
        <v>141</v>
      </c>
      <c r="B187" s="145" t="s">
        <v>503</v>
      </c>
    </row>
    <row r="188" spans="1:2" x14ac:dyDescent="0.25">
      <c r="A188" s="145" t="s">
        <v>142</v>
      </c>
      <c r="B188" s="145" t="s">
        <v>504</v>
      </c>
    </row>
    <row r="189" spans="1:2" x14ac:dyDescent="0.25">
      <c r="A189" s="145" t="s">
        <v>143</v>
      </c>
      <c r="B189" s="145" t="s">
        <v>479</v>
      </c>
    </row>
    <row r="190" spans="1:2" x14ac:dyDescent="0.25">
      <c r="A190" s="145" t="s">
        <v>145</v>
      </c>
      <c r="B190" s="145" t="s">
        <v>505</v>
      </c>
    </row>
    <row r="191" spans="1:2" x14ac:dyDescent="0.25">
      <c r="A191" s="145" t="s">
        <v>146</v>
      </c>
      <c r="B191" s="145" t="s">
        <v>342</v>
      </c>
    </row>
    <row r="192" spans="1:2" x14ac:dyDescent="0.25">
      <c r="A192" s="145" t="s">
        <v>150</v>
      </c>
      <c r="B192" s="145" t="s">
        <v>507</v>
      </c>
    </row>
    <row r="193" spans="1:2" x14ac:dyDescent="0.25">
      <c r="A193" s="145" t="s">
        <v>151</v>
      </c>
      <c r="B193" s="145" t="s">
        <v>508</v>
      </c>
    </row>
    <row r="194" spans="1:2" x14ac:dyDescent="0.25">
      <c r="A194" s="145" t="s">
        <v>152</v>
      </c>
      <c r="B194" s="145" t="s">
        <v>509</v>
      </c>
    </row>
    <row r="195" spans="1:2" x14ac:dyDescent="0.25">
      <c r="A195" s="145" t="s">
        <v>153</v>
      </c>
      <c r="B195" s="145" t="s">
        <v>355</v>
      </c>
    </row>
    <row r="196" spans="1:2" x14ac:dyDescent="0.25">
      <c r="A196" s="145" t="s">
        <v>155</v>
      </c>
      <c r="B196" s="145" t="s">
        <v>356</v>
      </c>
    </row>
    <row r="197" spans="1:2" x14ac:dyDescent="0.25">
      <c r="A197" s="145" t="s">
        <v>156</v>
      </c>
      <c r="B197" s="145" t="s">
        <v>510</v>
      </c>
    </row>
    <row r="198" spans="1:2" x14ac:dyDescent="0.25">
      <c r="A198" s="145" t="s">
        <v>157</v>
      </c>
      <c r="B198" s="145" t="s">
        <v>511</v>
      </c>
    </row>
    <row r="199" spans="1:2" x14ac:dyDescent="0.25">
      <c r="A199" s="145" t="s">
        <v>159</v>
      </c>
      <c r="B199" s="145" t="s">
        <v>512</v>
      </c>
    </row>
    <row r="200" spans="1:2" x14ac:dyDescent="0.25">
      <c r="A200" s="145" t="s">
        <v>160</v>
      </c>
      <c r="B200" s="145" t="s">
        <v>513</v>
      </c>
    </row>
    <row r="201" spans="1:2" x14ac:dyDescent="0.25">
      <c r="A201" s="145" t="s">
        <v>163</v>
      </c>
      <c r="B201" s="145" t="s">
        <v>514</v>
      </c>
    </row>
    <row r="202" spans="1:2" x14ac:dyDescent="0.25">
      <c r="A202" s="145" t="s">
        <v>164</v>
      </c>
      <c r="B202" s="145" t="s">
        <v>515</v>
      </c>
    </row>
    <row r="203" spans="1:2" x14ac:dyDescent="0.25">
      <c r="A203" s="145" t="s">
        <v>165</v>
      </c>
      <c r="B203" s="145" t="s">
        <v>516</v>
      </c>
    </row>
    <row r="204" spans="1:2" x14ac:dyDescent="0.25">
      <c r="A204" s="145" t="s">
        <v>166</v>
      </c>
      <c r="B204" s="145" t="s">
        <v>553</v>
      </c>
    </row>
    <row r="205" spans="1:2" x14ac:dyDescent="0.25">
      <c r="A205" s="145" t="s">
        <v>167</v>
      </c>
      <c r="B205" s="145" t="s">
        <v>372</v>
      </c>
    </row>
    <row r="206" spans="1:2" x14ac:dyDescent="0.25">
      <c r="A206" s="145" t="s">
        <v>168</v>
      </c>
      <c r="B206" s="145" t="s">
        <v>519</v>
      </c>
    </row>
    <row r="207" spans="1:2" x14ac:dyDescent="0.25">
      <c r="A207" s="145" t="s">
        <v>170</v>
      </c>
      <c r="B207" s="145" t="s">
        <v>381</v>
      </c>
    </row>
    <row r="208" spans="1:2" x14ac:dyDescent="0.25">
      <c r="A208" s="145" t="s">
        <v>171</v>
      </c>
      <c r="B208" s="145" t="s">
        <v>383</v>
      </c>
    </row>
    <row r="209" spans="1:2" x14ac:dyDescent="0.25">
      <c r="A209" s="145" t="s">
        <v>172</v>
      </c>
      <c r="B209" s="145" t="s">
        <v>520</v>
      </c>
    </row>
    <row r="210" spans="1:2" x14ac:dyDescent="0.25">
      <c r="A210" s="145" t="s">
        <v>173</v>
      </c>
      <c r="B210" s="145" t="s">
        <v>389</v>
      </c>
    </row>
    <row r="211" spans="1:2" x14ac:dyDescent="0.25">
      <c r="A211" s="145" t="s">
        <v>174</v>
      </c>
      <c r="B211" s="145" t="s">
        <v>521</v>
      </c>
    </row>
    <row r="212" spans="1:2" x14ac:dyDescent="0.25">
      <c r="A212" s="145" t="s">
        <v>175</v>
      </c>
      <c r="B212" s="145" t="s">
        <v>522</v>
      </c>
    </row>
    <row r="213" spans="1:2" x14ac:dyDescent="0.25">
      <c r="A213" s="145" t="s">
        <v>176</v>
      </c>
      <c r="B213" s="145" t="s">
        <v>523</v>
      </c>
    </row>
    <row r="214" spans="1:2" x14ac:dyDescent="0.25">
      <c r="A214" s="145" t="s">
        <v>180</v>
      </c>
      <c r="B214" s="145" t="s">
        <v>396</v>
      </c>
    </row>
    <row r="215" spans="1:2" x14ac:dyDescent="0.25">
      <c r="A215" s="145" t="s">
        <v>181</v>
      </c>
      <c r="B215" s="145" t="s">
        <v>524</v>
      </c>
    </row>
    <row r="216" spans="1:2" x14ac:dyDescent="0.25">
      <c r="A216" s="145" t="s">
        <v>182</v>
      </c>
      <c r="B216" s="145" t="s">
        <v>525</v>
      </c>
    </row>
    <row r="217" spans="1:2" x14ac:dyDescent="0.25">
      <c r="A217" s="145" t="s">
        <v>185</v>
      </c>
      <c r="B217" s="145" t="s">
        <v>562</v>
      </c>
    </row>
    <row r="218" spans="1:2" x14ac:dyDescent="0.25">
      <c r="A218" s="145" t="s">
        <v>186</v>
      </c>
      <c r="B218" s="145" t="s">
        <v>404</v>
      </c>
    </row>
    <row r="219" spans="1:2" x14ac:dyDescent="0.25">
      <c r="A219" s="145" t="s">
        <v>187</v>
      </c>
      <c r="B219" s="145" t="s">
        <v>406</v>
      </c>
    </row>
    <row r="220" spans="1:2" x14ac:dyDescent="0.25">
      <c r="A220" s="145" t="s">
        <v>189</v>
      </c>
      <c r="B220" s="145" t="s">
        <v>408</v>
      </c>
    </row>
    <row r="221" spans="1:2" x14ac:dyDescent="0.25">
      <c r="A221" s="145" t="s">
        <v>191</v>
      </c>
      <c r="B221" s="145" t="s">
        <v>412</v>
      </c>
    </row>
    <row r="222" spans="1:2" x14ac:dyDescent="0.25">
      <c r="A222" s="145" t="s">
        <v>192</v>
      </c>
      <c r="B222" s="145" t="s">
        <v>415</v>
      </c>
    </row>
    <row r="223" spans="1:2" x14ac:dyDescent="0.25">
      <c r="A223" s="145" t="s">
        <v>193</v>
      </c>
      <c r="B223" s="145" t="s">
        <v>416</v>
      </c>
    </row>
    <row r="224" spans="1:2" x14ac:dyDescent="0.25">
      <c r="A224" s="145" t="s">
        <v>194</v>
      </c>
      <c r="B224" s="145" t="s">
        <v>222</v>
      </c>
    </row>
    <row r="225" spans="1:2" x14ac:dyDescent="0.25">
      <c r="A225" s="145" t="s">
        <v>195</v>
      </c>
      <c r="B225" s="145" t="s">
        <v>420</v>
      </c>
    </row>
    <row r="226" spans="1:2" x14ac:dyDescent="0.25">
      <c r="A226" s="145" t="s">
        <v>199</v>
      </c>
      <c r="B226" s="145" t="s">
        <v>426</v>
      </c>
    </row>
    <row r="227" spans="1:2" x14ac:dyDescent="0.25">
      <c r="A227" s="145" t="s">
        <v>200</v>
      </c>
      <c r="B227" s="145" t="s">
        <v>527</v>
      </c>
    </row>
    <row r="228" spans="1:2" x14ac:dyDescent="0.25">
      <c r="A228" s="145" t="s">
        <v>201</v>
      </c>
      <c r="B228" s="145" t="s">
        <v>528</v>
      </c>
    </row>
    <row r="229" spans="1:2" x14ac:dyDescent="0.25">
      <c r="A229" s="145" t="s">
        <v>203</v>
      </c>
      <c r="B229" s="145" t="s">
        <v>328</v>
      </c>
    </row>
    <row r="230" spans="1:2" x14ac:dyDescent="0.25">
      <c r="A230" s="145" t="s">
        <v>204</v>
      </c>
      <c r="B230" s="145" t="s">
        <v>435</v>
      </c>
    </row>
    <row r="231" spans="1:2" x14ac:dyDescent="0.25">
      <c r="A231" s="145" t="s">
        <v>205</v>
      </c>
      <c r="B231" s="145" t="s">
        <v>565</v>
      </c>
    </row>
    <row r="232" spans="1:2" x14ac:dyDescent="0.25">
      <c r="A232" s="145" t="s">
        <v>206</v>
      </c>
      <c r="B232" s="145" t="s">
        <v>529</v>
      </c>
    </row>
    <row r="233" spans="1:2" x14ac:dyDescent="0.25">
      <c r="A233" s="145" t="s">
        <v>207</v>
      </c>
      <c r="B233" s="145" t="s">
        <v>530</v>
      </c>
    </row>
    <row r="234" spans="1:2" x14ac:dyDescent="0.25">
      <c r="A234" s="145" t="s">
        <v>208</v>
      </c>
      <c r="B234" s="145" t="s">
        <v>442</v>
      </c>
    </row>
    <row r="235" spans="1:2" x14ac:dyDescent="0.25">
      <c r="A235" s="145" t="s">
        <v>209</v>
      </c>
      <c r="B235" s="145" t="s">
        <v>531</v>
      </c>
    </row>
    <row r="236" spans="1:2" x14ac:dyDescent="0.25">
      <c r="A236" s="145" t="s">
        <v>210</v>
      </c>
      <c r="B236" s="145" t="s">
        <v>532</v>
      </c>
    </row>
    <row r="237" spans="1:2" x14ac:dyDescent="0.25">
      <c r="A237" s="145" t="s">
        <v>211</v>
      </c>
      <c r="B237" s="145" t="s">
        <v>448</v>
      </c>
    </row>
    <row r="238" spans="1:2" x14ac:dyDescent="0.25">
      <c r="A238" s="145" t="s">
        <v>213</v>
      </c>
      <c r="B238" s="145" t="s">
        <v>534</v>
      </c>
    </row>
    <row r="239" spans="1:2" x14ac:dyDescent="0.25">
      <c r="A239" s="145" t="s">
        <v>214</v>
      </c>
      <c r="B239" s="145" t="s">
        <v>535</v>
      </c>
    </row>
    <row r="240" spans="1:2" x14ac:dyDescent="0.25">
      <c r="A240" s="145" t="s">
        <v>216</v>
      </c>
      <c r="B240" s="145" t="s">
        <v>456</v>
      </c>
    </row>
    <row r="241" spans="1:2" x14ac:dyDescent="0.25">
      <c r="A241" s="145" t="s">
        <v>220</v>
      </c>
      <c r="B241" s="145" t="s">
        <v>459</v>
      </c>
    </row>
    <row r="242" spans="1:2" x14ac:dyDescent="0.25">
      <c r="A242" s="145" t="s">
        <v>221</v>
      </c>
      <c r="B242" s="145" t="s">
        <v>221</v>
      </c>
    </row>
  </sheetData>
  <sheetProtection algorithmName="SHA-512" hashValue="PaQW3wpa0EONiVBcLNffx5xPNRCLdM9nVII2eco1jyYdfmH6m03WdvYdVlti8hp0TT7rJsGfh5yjjRhuUCkAjw==" saltValue="SCvG7WL7OAF4/MehPShGXQ==" spinCount="100000" sheet="1" objects="1" scenarios="1"/>
  <autoFilter ref="A4:E133" xr:uid="{D4C7A8CD-D671-40D0-B8F0-240B8D202EEC}">
    <filterColumn colId="4">
      <filters>
        <filter val="10"/>
        <filter val="100"/>
        <filter val="101"/>
        <filter val="102"/>
        <filter val="103"/>
        <filter val="105"/>
        <filter val="11"/>
        <filter val="12"/>
        <filter val="13"/>
        <filter val="14"/>
        <filter val="15"/>
        <filter val="16"/>
        <filter val="17"/>
        <filter val="19"/>
        <filter val="2"/>
        <filter val="20"/>
        <filter val="21"/>
        <filter val="22"/>
        <filter val="24"/>
        <filter val="25"/>
        <filter val="26"/>
        <filter val="27"/>
        <filter val="28"/>
        <filter val="29"/>
        <filter val="3"/>
        <filter val="30"/>
        <filter val="31"/>
        <filter val="32"/>
        <filter val="33"/>
        <filter val="34"/>
        <filter val="35"/>
        <filter val="36"/>
        <filter val="37"/>
        <filter val="39"/>
        <filter val="4"/>
        <filter val="40"/>
        <filter val="42"/>
        <filter val="43"/>
        <filter val="44"/>
        <filter val="45"/>
        <filter val="46"/>
        <filter val="47"/>
        <filter val="48"/>
        <filter val="5"/>
        <filter val="50"/>
        <filter val="51"/>
        <filter val="52"/>
        <filter val="54"/>
        <filter val="55"/>
        <filter val="56"/>
        <filter val="57"/>
        <filter val="58"/>
        <filter val="59"/>
        <filter val="6"/>
        <filter val="60"/>
        <filter val="61"/>
        <filter val="62"/>
        <filter val="63"/>
        <filter val="66"/>
        <filter val="67"/>
        <filter val="68"/>
        <filter val="69"/>
        <filter val="7"/>
        <filter val="70"/>
        <filter val="71"/>
        <filter val="72"/>
        <filter val="73"/>
        <filter val="74"/>
        <filter val="75"/>
        <filter val="76"/>
        <filter val="77"/>
        <filter val="78"/>
        <filter val="79"/>
        <filter val="8"/>
        <filter val="80"/>
        <filter val="81"/>
        <filter val="82"/>
        <filter val="83"/>
        <filter val="84"/>
        <filter val="85"/>
        <filter val="88"/>
        <filter val="89"/>
        <filter val="9"/>
        <filter val="90"/>
        <filter val="91"/>
        <filter val="92"/>
        <filter val="93"/>
        <filter val="94"/>
        <filter val="95"/>
        <filter val="96"/>
        <filter val="97"/>
        <filter val="98"/>
        <filter val="99"/>
      </filters>
    </filterColumn>
  </autoFilter>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6CB85-6040-4896-A6B1-26A15C2EC881}">
  <sheetPr codeName="Sheet4"/>
  <dimension ref="B1:X222"/>
  <sheetViews>
    <sheetView workbookViewId="0">
      <selection activeCell="G2" sqref="G2"/>
    </sheetView>
  </sheetViews>
  <sheetFormatPr defaultRowHeight="15" x14ac:dyDescent="0.25"/>
  <cols>
    <col min="1" max="2" width="4.5703125" customWidth="1"/>
    <col min="3" max="3" width="19.5703125" customWidth="1"/>
    <col min="4" max="5" width="3.5703125" customWidth="1"/>
    <col min="6" max="6" width="4.5703125" customWidth="1"/>
    <col min="7" max="7" width="38.140625" bestFit="1" customWidth="1"/>
    <col min="8" max="8" width="33.85546875" bestFit="1" customWidth="1"/>
    <col min="12" max="12" width="33.85546875" bestFit="1" customWidth="1"/>
    <col min="17" max="17" width="33.85546875" bestFit="1" customWidth="1"/>
    <col min="18" max="18" width="38.140625" bestFit="1" customWidth="1"/>
  </cols>
  <sheetData>
    <row r="1" spans="6:17" x14ac:dyDescent="0.25">
      <c r="F1" s="69"/>
      <c r="G1" s="69"/>
      <c r="H1" s="69"/>
      <c r="I1" s="69"/>
      <c r="J1" s="69"/>
      <c r="K1" s="69"/>
      <c r="L1" s="69"/>
      <c r="M1" s="69"/>
      <c r="N1" s="69"/>
      <c r="O1" s="69"/>
    </row>
    <row r="2" spans="6:17" x14ac:dyDescent="0.25">
      <c r="F2" s="69"/>
      <c r="G2" s="19">
        <f>Business!F37</f>
        <v>0</v>
      </c>
      <c r="H2" s="70" t="s">
        <v>597</v>
      </c>
      <c r="I2" s="71">
        <f>IFERROR(INDEX($O$17:$O$54,MATCH(G3,$L$17:$L$54,0),),0)</f>
        <v>0</v>
      </c>
      <c r="J2" s="69"/>
      <c r="K2" s="69"/>
      <c r="L2" s="69"/>
      <c r="M2" s="69"/>
      <c r="N2" s="69"/>
      <c r="O2" s="69"/>
    </row>
    <row r="3" spans="6:17" x14ac:dyDescent="0.25">
      <c r="F3" s="69"/>
      <c r="G3" s="59" t="str">
        <f>IF(G2="","",(IFERROR(INDEX(REDS!$H$17:$H$121,MATCH(G2,REDS!$C$17:$C$121,0),),"Non-regional location")))</f>
        <v>Non-regional location</v>
      </c>
      <c r="H3" s="70" t="s">
        <v>477</v>
      </c>
      <c r="I3" s="71">
        <f>IFERROR(MATCH(G3,$Q$129:$Q$222,0),0)</f>
        <v>0</v>
      </c>
      <c r="J3" s="69"/>
      <c r="K3" s="69"/>
      <c r="L3" s="69"/>
      <c r="M3" s="69"/>
      <c r="N3" s="69"/>
      <c r="O3" s="69"/>
    </row>
    <row r="4" spans="6:17" x14ac:dyDescent="0.25">
      <c r="F4" s="69"/>
      <c r="G4" s="69"/>
      <c r="H4" s="69"/>
      <c r="I4" s="69"/>
      <c r="J4" s="69"/>
      <c r="K4" s="69"/>
      <c r="L4" s="69"/>
      <c r="M4" s="69"/>
      <c r="N4" s="69"/>
      <c r="O4" s="69"/>
    </row>
    <row r="5" spans="6:17" ht="18.75" x14ac:dyDescent="0.3">
      <c r="F5" s="69"/>
      <c r="G5" s="69"/>
      <c r="H5" s="69"/>
      <c r="I5" s="72" t="str">
        <f>CONCATENATE(G3," Functional economic region (FER)")</f>
        <v>Non-regional location Functional economic region (FER)</v>
      </c>
      <c r="J5" s="73"/>
      <c r="K5" s="73"/>
      <c r="L5" s="73"/>
      <c r="M5" s="73"/>
      <c r="N5" s="73"/>
      <c r="O5" s="69"/>
    </row>
    <row r="6" spans="6:17" x14ac:dyDescent="0.25">
      <c r="F6" s="69"/>
      <c r="G6" s="69"/>
      <c r="H6" s="69"/>
      <c r="I6" s="67">
        <v>1</v>
      </c>
      <c r="J6" s="70" t="str">
        <f ca="1">IF(I6&lt;=$I$2,OFFSET($R$129,(I6+$I$3)-2,0,1,1),"-")</f>
        <v>-</v>
      </c>
      <c r="K6" s="70"/>
      <c r="L6" s="70"/>
      <c r="M6" s="70"/>
      <c r="N6" s="70"/>
      <c r="O6" s="69"/>
    </row>
    <row r="7" spans="6:17" x14ac:dyDescent="0.25">
      <c r="F7" s="69"/>
      <c r="G7" s="69"/>
      <c r="H7" s="69"/>
      <c r="I7" s="68">
        <f>I6+1</f>
        <v>2</v>
      </c>
      <c r="J7" s="70" t="str">
        <f t="shared" ref="J7:J13" ca="1" si="0">IF(I7&lt;=$I$2,OFFSET($R$129,(I7+$I$3)-2,0,1,1),"-")</f>
        <v>-</v>
      </c>
      <c r="K7" s="70"/>
      <c r="L7" s="70"/>
      <c r="M7" s="70"/>
      <c r="N7" s="70"/>
      <c r="O7" s="69"/>
    </row>
    <row r="8" spans="6:17" x14ac:dyDescent="0.25">
      <c r="F8" s="69"/>
      <c r="G8" s="69"/>
      <c r="H8" s="69"/>
      <c r="I8" s="68">
        <f t="shared" ref="I8:I13" si="1">I7+1</f>
        <v>3</v>
      </c>
      <c r="J8" s="70" t="str">
        <f t="shared" ca="1" si="0"/>
        <v>-</v>
      </c>
      <c r="K8" s="70"/>
      <c r="L8" s="70"/>
      <c r="M8" s="70"/>
      <c r="N8" s="70"/>
      <c r="O8" s="69"/>
    </row>
    <row r="9" spans="6:17" x14ac:dyDescent="0.25">
      <c r="F9" s="69"/>
      <c r="G9" s="69"/>
      <c r="H9" s="69"/>
      <c r="I9" s="68">
        <f t="shared" si="1"/>
        <v>4</v>
      </c>
      <c r="J9" s="70" t="str">
        <f t="shared" ca="1" si="0"/>
        <v>-</v>
      </c>
      <c r="K9" s="70"/>
      <c r="L9" s="70"/>
      <c r="M9" s="70"/>
      <c r="N9" s="70"/>
      <c r="O9" s="69"/>
    </row>
    <row r="10" spans="6:17" x14ac:dyDescent="0.25">
      <c r="F10" s="69"/>
      <c r="G10" s="69"/>
      <c r="H10" s="69"/>
      <c r="I10" s="68">
        <f t="shared" si="1"/>
        <v>5</v>
      </c>
      <c r="J10" s="70" t="str">
        <f t="shared" ca="1" si="0"/>
        <v>-</v>
      </c>
      <c r="K10" s="70"/>
      <c r="L10" s="70"/>
      <c r="M10" s="70"/>
      <c r="N10" s="70"/>
      <c r="O10" s="69"/>
    </row>
    <row r="11" spans="6:17" x14ac:dyDescent="0.25">
      <c r="F11" s="69"/>
      <c r="G11" s="69"/>
      <c r="H11" s="69"/>
      <c r="I11" s="68">
        <f t="shared" si="1"/>
        <v>6</v>
      </c>
      <c r="J11" s="70" t="str">
        <f t="shared" ca="1" si="0"/>
        <v>-</v>
      </c>
      <c r="K11" s="70"/>
      <c r="L11" s="70"/>
      <c r="M11" s="70"/>
      <c r="N11" s="70"/>
      <c r="O11" s="69"/>
    </row>
    <row r="12" spans="6:17" x14ac:dyDescent="0.25">
      <c r="F12" s="69"/>
      <c r="G12" s="69"/>
      <c r="H12" s="69"/>
      <c r="I12" s="68">
        <f t="shared" si="1"/>
        <v>7</v>
      </c>
      <c r="J12" s="70" t="str">
        <f t="shared" ca="1" si="0"/>
        <v>-</v>
      </c>
      <c r="K12" s="70"/>
      <c r="L12" s="70"/>
      <c r="M12" s="70"/>
      <c r="N12" s="70"/>
      <c r="O12" s="69"/>
    </row>
    <row r="13" spans="6:17" x14ac:dyDescent="0.25">
      <c r="F13" s="69"/>
      <c r="G13" s="69"/>
      <c r="H13" s="69"/>
      <c r="I13" s="68">
        <f t="shared" si="1"/>
        <v>8</v>
      </c>
      <c r="J13" s="70" t="str">
        <f t="shared" ca="1" si="0"/>
        <v>-</v>
      </c>
      <c r="K13" s="70"/>
      <c r="L13" s="70"/>
      <c r="M13" s="70"/>
      <c r="N13" s="70"/>
      <c r="O13" s="69"/>
    </row>
    <row r="14" spans="6:17" x14ac:dyDescent="0.25">
      <c r="F14" s="69"/>
      <c r="G14" s="69"/>
      <c r="H14" s="69"/>
      <c r="I14" s="69"/>
      <c r="J14" s="69"/>
      <c r="K14" s="69"/>
      <c r="L14" s="69"/>
      <c r="M14" s="69"/>
      <c r="N14" s="69"/>
      <c r="O14" s="69"/>
    </row>
    <row r="16" spans="6:17" x14ac:dyDescent="0.25">
      <c r="G16" s="66" t="s">
        <v>224</v>
      </c>
      <c r="H16" s="66" t="s">
        <v>225</v>
      </c>
      <c r="M16" t="s">
        <v>595</v>
      </c>
      <c r="O16" t="s">
        <v>596</v>
      </c>
      <c r="Q16" s="66" t="s">
        <v>225</v>
      </c>
    </row>
    <row r="17" spans="3:24" x14ac:dyDescent="0.25">
      <c r="C17" s="85" t="str">
        <f>TRIM(IFERROR(LEFT(D17,SEARCH(" City",D17,1)),D17))</f>
        <v>ACT Unincorporated</v>
      </c>
      <c r="D17" t="str">
        <f t="shared" ref="D17:D19" si="2">IFERROR(TRIM(LEFT(E17,SEARCH(" Shire",E17,1))),E17)</f>
        <v>ACT Unincorporated</v>
      </c>
      <c r="E17" t="s">
        <v>226</v>
      </c>
      <c r="F17" t="s">
        <v>474</v>
      </c>
      <c r="G17" t="s">
        <v>226</v>
      </c>
      <c r="H17" s="85" t="s">
        <v>227</v>
      </c>
      <c r="L17" t="s">
        <v>242</v>
      </c>
      <c r="M17">
        <f>COUNTIF($H$17:$H$121,L17)</f>
        <v>2</v>
      </c>
      <c r="N17" s="58">
        <f>LEN(L17)</f>
        <v>11</v>
      </c>
      <c r="O17">
        <f>COUNTIF($Q$129:$Q$222,L17)</f>
        <v>2</v>
      </c>
      <c r="P17">
        <v>1</v>
      </c>
      <c r="Q17" t="s">
        <v>242</v>
      </c>
      <c r="R17" t="s">
        <v>241</v>
      </c>
      <c r="S17" t="s">
        <v>240</v>
      </c>
      <c r="U17" t="s">
        <v>242</v>
      </c>
      <c r="W17" s="57" t="s">
        <v>594</v>
      </c>
      <c r="X17" s="54"/>
    </row>
    <row r="18" spans="3:24" x14ac:dyDescent="0.25">
      <c r="C18" s="86" t="str">
        <f>TRIM(IFERROR(LEFT(D18,SEARCH(" City",D18,1)),D18))</f>
        <v>Albury</v>
      </c>
      <c r="D18" t="str">
        <f t="shared" si="2"/>
        <v>Albury City</v>
      </c>
      <c r="E18" t="s">
        <v>228</v>
      </c>
      <c r="F18" t="s">
        <v>474</v>
      </c>
      <c r="G18" t="s">
        <v>229</v>
      </c>
      <c r="H18" s="86" t="s">
        <v>230</v>
      </c>
      <c r="L18" t="s">
        <v>230</v>
      </c>
      <c r="M18">
        <f t="shared" ref="M18:M54" si="3">COUNTIF($H$17:$H$121,L18)</f>
        <v>5</v>
      </c>
      <c r="N18" s="58">
        <f t="shared" ref="N18:N54" si="4">LEN(L18)</f>
        <v>14</v>
      </c>
      <c r="O18">
        <f t="shared" ref="O18:O54" si="5">COUNTIF($Q$129:$Q$222,L18)</f>
        <v>3</v>
      </c>
      <c r="P18">
        <v>2</v>
      </c>
      <c r="Q18" t="s">
        <v>242</v>
      </c>
      <c r="R18" t="s">
        <v>397</v>
      </c>
      <c r="S18" t="s">
        <v>396</v>
      </c>
      <c r="U18" t="s">
        <v>242</v>
      </c>
      <c r="W18" s="57" t="s">
        <v>594</v>
      </c>
      <c r="X18" s="54"/>
    </row>
    <row r="19" spans="3:24" x14ac:dyDescent="0.25">
      <c r="C19" s="86" t="str">
        <f t="shared" ref="C19:C82" si="6">TRIM(IFERROR(LEFT(D19,SEARCH(" City",D19,1)),D19))</f>
        <v>Armidale Regional</v>
      </c>
      <c r="D19" t="str">
        <f t="shared" si="2"/>
        <v>Armidale Regional</v>
      </c>
      <c r="E19" t="s">
        <v>231</v>
      </c>
      <c r="F19" t="s">
        <v>474</v>
      </c>
      <c r="G19" t="s">
        <v>232</v>
      </c>
      <c r="H19" s="86" t="s">
        <v>233</v>
      </c>
      <c r="L19" t="s">
        <v>322</v>
      </c>
      <c r="M19">
        <f t="shared" si="3"/>
        <v>2</v>
      </c>
      <c r="N19" s="58">
        <f t="shared" si="4"/>
        <v>11</v>
      </c>
      <c r="O19">
        <f t="shared" si="5"/>
        <v>2</v>
      </c>
      <c r="P19">
        <v>3</v>
      </c>
      <c r="Q19" t="s">
        <v>230</v>
      </c>
      <c r="R19" t="s">
        <v>229</v>
      </c>
      <c r="S19" t="s">
        <v>475</v>
      </c>
      <c r="U19" t="s">
        <v>230</v>
      </c>
      <c r="W19" s="57" t="s">
        <v>594</v>
      </c>
      <c r="X19" s="54"/>
    </row>
    <row r="20" spans="3:24" x14ac:dyDescent="0.25">
      <c r="C20" s="86" t="str">
        <f t="shared" si="6"/>
        <v>Ballina</v>
      </c>
      <c r="D20" t="str">
        <f>IFERROR(TRIM(LEFT(E20,SEARCH(" Shire",E20,1))),E20)</f>
        <v>Ballina</v>
      </c>
      <c r="E20" t="s">
        <v>234</v>
      </c>
      <c r="F20" t="s">
        <v>474</v>
      </c>
      <c r="G20" t="s">
        <v>235</v>
      </c>
      <c r="H20" s="86" t="s">
        <v>236</v>
      </c>
      <c r="L20" t="s">
        <v>279</v>
      </c>
      <c r="M20">
        <f t="shared" si="3"/>
        <v>2</v>
      </c>
      <c r="N20" s="58">
        <f t="shared" si="4"/>
        <v>32</v>
      </c>
      <c r="O20">
        <f t="shared" si="5"/>
        <v>2</v>
      </c>
      <c r="P20">
        <v>4</v>
      </c>
      <c r="Q20" t="s">
        <v>230</v>
      </c>
      <c r="R20" t="s">
        <v>314</v>
      </c>
      <c r="S20" t="s">
        <v>313</v>
      </c>
      <c r="U20" t="s">
        <v>230</v>
      </c>
      <c r="W20" s="57" t="s">
        <v>594</v>
      </c>
      <c r="X20" s="54"/>
    </row>
    <row r="21" spans="3:24" x14ac:dyDescent="0.25">
      <c r="C21" s="86" t="str">
        <f t="shared" si="6"/>
        <v>Balranald</v>
      </c>
      <c r="D21" t="str">
        <f t="shared" ref="D21:D84" si="7">IFERROR(TRIM(LEFT(E21,SEARCH(" Shire",E21,1))),E21)</f>
        <v>Balranald</v>
      </c>
      <c r="E21" t="s">
        <v>237</v>
      </c>
      <c r="F21" t="s">
        <v>474</v>
      </c>
      <c r="G21" t="s">
        <v>238</v>
      </c>
      <c r="H21" s="86" t="s">
        <v>239</v>
      </c>
      <c r="L21" t="s">
        <v>306</v>
      </c>
      <c r="M21">
        <f t="shared" si="3"/>
        <v>2</v>
      </c>
      <c r="N21" s="58">
        <f t="shared" si="4"/>
        <v>13</v>
      </c>
      <c r="O21">
        <f t="shared" si="5"/>
        <v>2</v>
      </c>
      <c r="P21">
        <v>5</v>
      </c>
      <c r="Q21" t="s">
        <v>230</v>
      </c>
      <c r="R21" t="s">
        <v>331</v>
      </c>
      <c r="S21" t="s">
        <v>502</v>
      </c>
      <c r="U21" t="s">
        <v>230</v>
      </c>
      <c r="W21" s="57" t="s">
        <v>594</v>
      </c>
      <c r="X21" s="54"/>
    </row>
    <row r="22" spans="3:24" x14ac:dyDescent="0.25">
      <c r="C22" s="86" t="str">
        <f t="shared" si="6"/>
        <v>Bathurst Regional</v>
      </c>
      <c r="D22" t="str">
        <f t="shared" si="7"/>
        <v>Bathurst Regional</v>
      </c>
      <c r="E22" t="s">
        <v>240</v>
      </c>
      <c r="F22" t="s">
        <v>474</v>
      </c>
      <c r="G22" t="s">
        <v>241</v>
      </c>
      <c r="H22" s="86" t="s">
        <v>242</v>
      </c>
      <c r="L22" t="s">
        <v>288</v>
      </c>
      <c r="M22">
        <f t="shared" si="3"/>
        <v>1</v>
      </c>
      <c r="N22" s="58">
        <f t="shared" si="4"/>
        <v>15</v>
      </c>
      <c r="O22">
        <f t="shared" si="5"/>
        <v>1</v>
      </c>
      <c r="P22">
        <v>6</v>
      </c>
      <c r="S22" t="s">
        <v>506</v>
      </c>
      <c r="U22" t="s">
        <v>230</v>
      </c>
      <c r="W22" s="57" t="s">
        <v>230</v>
      </c>
      <c r="X22" s="54" t="s">
        <v>345</v>
      </c>
    </row>
    <row r="23" spans="3:24" x14ac:dyDescent="0.25">
      <c r="C23" s="86" t="str">
        <f t="shared" si="6"/>
        <v>Bega Valley</v>
      </c>
      <c r="D23" t="str">
        <f t="shared" si="7"/>
        <v>Bega Valley</v>
      </c>
      <c r="E23" t="s">
        <v>243</v>
      </c>
      <c r="F23" t="s">
        <v>474</v>
      </c>
      <c r="G23" t="s">
        <v>244</v>
      </c>
      <c r="H23" s="86" t="s">
        <v>245</v>
      </c>
      <c r="L23" t="s">
        <v>248</v>
      </c>
      <c r="M23">
        <f t="shared" si="3"/>
        <v>2</v>
      </c>
      <c r="N23" s="58">
        <f t="shared" si="4"/>
        <v>11</v>
      </c>
      <c r="O23">
        <f t="shared" si="5"/>
        <v>2</v>
      </c>
      <c r="P23">
        <v>7</v>
      </c>
      <c r="S23" t="s">
        <v>457</v>
      </c>
      <c r="U23" t="s">
        <v>230</v>
      </c>
      <c r="W23" s="57" t="s">
        <v>230</v>
      </c>
      <c r="X23" s="54" t="s">
        <v>458</v>
      </c>
    </row>
    <row r="24" spans="3:24" x14ac:dyDescent="0.25">
      <c r="C24" s="86" t="str">
        <f t="shared" si="6"/>
        <v>Bellingen</v>
      </c>
      <c r="D24" t="str">
        <f t="shared" si="7"/>
        <v>Bellingen</v>
      </c>
      <c r="E24" t="s">
        <v>246</v>
      </c>
      <c r="F24" t="s">
        <v>474</v>
      </c>
      <c r="G24" t="s">
        <v>247</v>
      </c>
      <c r="H24" s="86" t="s">
        <v>248</v>
      </c>
      <c r="L24" t="s">
        <v>303</v>
      </c>
      <c r="M24">
        <f t="shared" si="3"/>
        <v>1</v>
      </c>
      <c r="N24" s="58">
        <f t="shared" si="4"/>
        <v>5</v>
      </c>
      <c r="O24">
        <f t="shared" si="5"/>
        <v>1</v>
      </c>
      <c r="P24">
        <v>8</v>
      </c>
      <c r="Q24" t="s">
        <v>322</v>
      </c>
      <c r="R24" t="s">
        <v>321</v>
      </c>
      <c r="S24" t="s">
        <v>476</v>
      </c>
      <c r="U24" t="s">
        <v>322</v>
      </c>
      <c r="W24" s="57" t="s">
        <v>594</v>
      </c>
      <c r="X24" s="54"/>
    </row>
    <row r="25" spans="3:24" x14ac:dyDescent="0.25">
      <c r="C25" s="86" t="str">
        <f t="shared" si="6"/>
        <v>Berrigan</v>
      </c>
      <c r="D25" t="str">
        <f t="shared" si="7"/>
        <v>Berrigan</v>
      </c>
      <c r="E25" t="s">
        <v>249</v>
      </c>
      <c r="F25" t="s">
        <v>474</v>
      </c>
      <c r="G25" t="s">
        <v>250</v>
      </c>
      <c r="H25" s="86" t="s">
        <v>251</v>
      </c>
      <c r="L25" t="s">
        <v>296</v>
      </c>
      <c r="M25">
        <f t="shared" si="3"/>
        <v>4</v>
      </c>
      <c r="N25" s="58">
        <f t="shared" si="4"/>
        <v>16</v>
      </c>
      <c r="O25">
        <f t="shared" si="5"/>
        <v>4</v>
      </c>
      <c r="P25">
        <v>9</v>
      </c>
      <c r="Q25" t="s">
        <v>322</v>
      </c>
      <c r="R25" t="s">
        <v>449</v>
      </c>
      <c r="S25" t="s">
        <v>533</v>
      </c>
      <c r="U25" t="s">
        <v>322</v>
      </c>
      <c r="W25" s="57" t="s">
        <v>594</v>
      </c>
      <c r="X25" s="54"/>
    </row>
    <row r="26" spans="3:24" x14ac:dyDescent="0.25">
      <c r="C26" s="86" t="str">
        <f t="shared" si="6"/>
        <v>Bland</v>
      </c>
      <c r="D26" t="str">
        <f t="shared" si="7"/>
        <v>Bland</v>
      </c>
      <c r="E26" t="s">
        <v>252</v>
      </c>
      <c r="F26" t="s">
        <v>474</v>
      </c>
      <c r="G26" t="s">
        <v>253</v>
      </c>
      <c r="H26" s="86" t="s">
        <v>254</v>
      </c>
      <c r="L26" t="s">
        <v>245</v>
      </c>
      <c r="M26">
        <f t="shared" si="3"/>
        <v>2</v>
      </c>
      <c r="N26" s="58">
        <f t="shared" si="4"/>
        <v>15</v>
      </c>
      <c r="O26">
        <f t="shared" si="5"/>
        <v>2</v>
      </c>
      <c r="P26">
        <v>10</v>
      </c>
      <c r="Q26" t="s">
        <v>279</v>
      </c>
      <c r="R26" t="s">
        <v>278</v>
      </c>
      <c r="S26" t="s">
        <v>277</v>
      </c>
      <c r="U26" t="s">
        <v>279</v>
      </c>
      <c r="W26" s="57" t="s">
        <v>594</v>
      </c>
      <c r="X26" s="54"/>
    </row>
    <row r="27" spans="3:24" x14ac:dyDescent="0.25">
      <c r="C27" s="86" t="str">
        <f t="shared" si="6"/>
        <v>Blayney</v>
      </c>
      <c r="D27" t="str">
        <f t="shared" si="7"/>
        <v>Blayney</v>
      </c>
      <c r="E27" t="s">
        <v>255</v>
      </c>
      <c r="F27" t="s">
        <v>474</v>
      </c>
      <c r="G27" t="s">
        <v>256</v>
      </c>
      <c r="H27" s="86" t="s">
        <v>257</v>
      </c>
      <c r="L27" t="s">
        <v>267</v>
      </c>
      <c r="M27">
        <f t="shared" si="3"/>
        <v>3</v>
      </c>
      <c r="N27" s="58">
        <f t="shared" si="4"/>
        <v>8</v>
      </c>
      <c r="O27">
        <f t="shared" si="5"/>
        <v>3</v>
      </c>
      <c r="P27">
        <v>11</v>
      </c>
      <c r="Q27" t="s">
        <v>279</v>
      </c>
      <c r="R27" t="s">
        <v>361</v>
      </c>
      <c r="S27" t="s">
        <v>511</v>
      </c>
      <c r="U27" t="s">
        <v>279</v>
      </c>
      <c r="W27" s="57" t="s">
        <v>594</v>
      </c>
      <c r="X27" s="54"/>
    </row>
    <row r="28" spans="3:24" x14ac:dyDescent="0.25">
      <c r="C28" s="86" t="str">
        <f t="shared" si="6"/>
        <v>Bogan</v>
      </c>
      <c r="D28" t="str">
        <f t="shared" si="7"/>
        <v>Bogan</v>
      </c>
      <c r="E28" t="s">
        <v>258</v>
      </c>
      <c r="F28" t="s">
        <v>474</v>
      </c>
      <c r="G28" t="s">
        <v>259</v>
      </c>
      <c r="H28" s="86" t="s">
        <v>260</v>
      </c>
      <c r="L28" t="s">
        <v>352</v>
      </c>
      <c r="M28">
        <f t="shared" si="3"/>
        <v>2</v>
      </c>
      <c r="N28" s="58">
        <f t="shared" si="4"/>
        <v>16</v>
      </c>
      <c r="O28">
        <f t="shared" si="5"/>
        <v>2</v>
      </c>
      <c r="P28">
        <v>12</v>
      </c>
      <c r="Q28" t="s">
        <v>306</v>
      </c>
      <c r="R28" t="s">
        <v>305</v>
      </c>
      <c r="S28" t="s">
        <v>304</v>
      </c>
      <c r="U28" t="s">
        <v>306</v>
      </c>
      <c r="W28" s="57" t="s">
        <v>594</v>
      </c>
      <c r="X28" s="54"/>
    </row>
    <row r="29" spans="3:24" x14ac:dyDescent="0.25">
      <c r="C29" s="86" t="str">
        <f t="shared" si="6"/>
        <v>Bourke</v>
      </c>
      <c r="D29" t="str">
        <f t="shared" si="7"/>
        <v>Bourke</v>
      </c>
      <c r="E29" t="s">
        <v>261</v>
      </c>
      <c r="F29" t="s">
        <v>474</v>
      </c>
      <c r="G29" t="s">
        <v>262</v>
      </c>
      <c r="H29" s="86" t="s">
        <v>260</v>
      </c>
      <c r="L29" t="s">
        <v>284</v>
      </c>
      <c r="M29">
        <f t="shared" si="3"/>
        <v>7</v>
      </c>
      <c r="N29" s="58">
        <f t="shared" si="4"/>
        <v>6</v>
      </c>
      <c r="O29">
        <f t="shared" si="5"/>
        <v>7</v>
      </c>
      <c r="P29">
        <v>13</v>
      </c>
      <c r="Q29" t="s">
        <v>306</v>
      </c>
      <c r="R29" t="s">
        <v>395</v>
      </c>
      <c r="S29" t="s">
        <v>523</v>
      </c>
      <c r="U29" t="s">
        <v>306</v>
      </c>
      <c r="W29" s="57" t="s">
        <v>594</v>
      </c>
      <c r="X29" s="54"/>
    </row>
    <row r="30" spans="3:24" x14ac:dyDescent="0.25">
      <c r="C30" s="86" t="str">
        <f t="shared" si="6"/>
        <v>Brewarrina</v>
      </c>
      <c r="D30" t="str">
        <f t="shared" si="7"/>
        <v>Brewarrina</v>
      </c>
      <c r="E30" t="s">
        <v>263</v>
      </c>
      <c r="F30" t="s">
        <v>474</v>
      </c>
      <c r="G30" t="s">
        <v>264</v>
      </c>
      <c r="H30" s="86" t="s">
        <v>260</v>
      </c>
      <c r="L30" t="s">
        <v>355</v>
      </c>
      <c r="M30">
        <f t="shared" si="3"/>
        <v>1</v>
      </c>
      <c r="N30" s="58">
        <f t="shared" si="4"/>
        <v>5</v>
      </c>
      <c r="O30">
        <f t="shared" si="5"/>
        <v>1</v>
      </c>
      <c r="P30">
        <v>14</v>
      </c>
      <c r="Q30" t="s">
        <v>288</v>
      </c>
      <c r="R30" t="s">
        <v>289</v>
      </c>
      <c r="S30" t="s">
        <v>288</v>
      </c>
      <c r="U30" t="s">
        <v>288</v>
      </c>
      <c r="W30" s="57" t="s">
        <v>594</v>
      </c>
      <c r="X30" s="54"/>
    </row>
    <row r="31" spans="3:24" x14ac:dyDescent="0.25">
      <c r="C31" s="86" t="str">
        <f t="shared" si="6"/>
        <v>Broken Hill</v>
      </c>
      <c r="D31" t="str">
        <f t="shared" si="7"/>
        <v>Broken Hill City</v>
      </c>
      <c r="E31" t="s">
        <v>265</v>
      </c>
      <c r="F31" t="s">
        <v>474</v>
      </c>
      <c r="G31" t="s">
        <v>266</v>
      </c>
      <c r="H31" s="86" t="s">
        <v>267</v>
      </c>
      <c r="L31" t="s">
        <v>287</v>
      </c>
      <c r="M31">
        <f t="shared" si="3"/>
        <v>1</v>
      </c>
      <c r="N31" s="58">
        <f t="shared" si="4"/>
        <v>7</v>
      </c>
      <c r="O31">
        <f t="shared" si="5"/>
        <v>1</v>
      </c>
      <c r="P31">
        <v>15</v>
      </c>
      <c r="Q31" t="s">
        <v>248</v>
      </c>
      <c r="R31" t="s">
        <v>247</v>
      </c>
      <c r="S31" t="s">
        <v>485</v>
      </c>
      <c r="U31" t="s">
        <v>248</v>
      </c>
      <c r="W31" s="57" t="s">
        <v>594</v>
      </c>
      <c r="X31" s="54"/>
    </row>
    <row r="32" spans="3:24" x14ac:dyDescent="0.25">
      <c r="C32" s="86" t="str">
        <f t="shared" si="6"/>
        <v>Byron</v>
      </c>
      <c r="D32" t="str">
        <f t="shared" si="7"/>
        <v>Byron</v>
      </c>
      <c r="E32" t="s">
        <v>268</v>
      </c>
      <c r="F32" t="s">
        <v>474</v>
      </c>
      <c r="G32" t="s">
        <v>269</v>
      </c>
      <c r="H32" s="86" t="s">
        <v>236</v>
      </c>
      <c r="L32" t="s">
        <v>336</v>
      </c>
      <c r="M32">
        <f t="shared" si="3"/>
        <v>3</v>
      </c>
      <c r="N32" s="58">
        <f t="shared" si="4"/>
        <v>16</v>
      </c>
      <c r="O32">
        <f t="shared" si="5"/>
        <v>3</v>
      </c>
      <c r="P32">
        <v>16</v>
      </c>
      <c r="Q32" t="s">
        <v>248</v>
      </c>
      <c r="R32" t="s">
        <v>293</v>
      </c>
      <c r="S32" t="s">
        <v>496</v>
      </c>
      <c r="U32" t="s">
        <v>248</v>
      </c>
      <c r="W32" s="57" t="s">
        <v>594</v>
      </c>
      <c r="X32" s="54"/>
    </row>
    <row r="33" spans="2:24" x14ac:dyDescent="0.25">
      <c r="C33" s="86" t="str">
        <f t="shared" si="6"/>
        <v>Cabonne</v>
      </c>
      <c r="D33" t="str">
        <f t="shared" si="7"/>
        <v>Cabonne</v>
      </c>
      <c r="E33" t="s">
        <v>270</v>
      </c>
      <c r="F33" t="s">
        <v>474</v>
      </c>
      <c r="G33" t="s">
        <v>271</v>
      </c>
      <c r="H33" s="86" t="s">
        <v>257</v>
      </c>
      <c r="L33" t="s">
        <v>553</v>
      </c>
      <c r="M33">
        <f t="shared" si="3"/>
        <v>1</v>
      </c>
      <c r="N33" s="58">
        <f t="shared" si="4"/>
        <v>9</v>
      </c>
      <c r="O33">
        <f t="shared" si="5"/>
        <v>1</v>
      </c>
      <c r="P33">
        <v>18</v>
      </c>
      <c r="Q33" t="s">
        <v>303</v>
      </c>
      <c r="R33" t="s">
        <v>302</v>
      </c>
      <c r="S33" t="s">
        <v>303</v>
      </c>
      <c r="U33" t="s">
        <v>303</v>
      </c>
      <c r="W33" s="57" t="s">
        <v>594</v>
      </c>
      <c r="X33" s="54"/>
    </row>
    <row r="34" spans="2:24" x14ac:dyDescent="0.25">
      <c r="C34" s="86" t="str">
        <f t="shared" si="6"/>
        <v>Campaspe</v>
      </c>
      <c r="D34" t="str">
        <f t="shared" si="7"/>
        <v>Campaspe</v>
      </c>
      <c r="E34" t="s">
        <v>272</v>
      </c>
      <c r="F34" t="s">
        <v>474</v>
      </c>
      <c r="G34" t="s">
        <v>273</v>
      </c>
      <c r="H34" s="86" t="s">
        <v>251</v>
      </c>
      <c r="L34" t="s">
        <v>317</v>
      </c>
      <c r="M34">
        <f t="shared" si="3"/>
        <v>3</v>
      </c>
      <c r="N34" s="58">
        <f t="shared" si="4"/>
        <v>11</v>
      </c>
      <c r="O34">
        <f t="shared" si="5"/>
        <v>3</v>
      </c>
      <c r="P34">
        <v>19</v>
      </c>
      <c r="Q34" t="s">
        <v>296</v>
      </c>
      <c r="R34" t="s">
        <v>295</v>
      </c>
      <c r="S34" t="s">
        <v>478</v>
      </c>
      <c r="U34" t="s">
        <v>296</v>
      </c>
      <c r="W34" s="57" t="s">
        <v>594</v>
      </c>
      <c r="X34" s="54"/>
    </row>
    <row r="35" spans="2:24" x14ac:dyDescent="0.25">
      <c r="C35" s="86" t="str">
        <f t="shared" si="6"/>
        <v>Carrathool</v>
      </c>
      <c r="D35" t="str">
        <f t="shared" si="7"/>
        <v>Carrathool</v>
      </c>
      <c r="E35" t="s">
        <v>274</v>
      </c>
      <c r="F35" t="s">
        <v>474</v>
      </c>
      <c r="G35" t="s">
        <v>275</v>
      </c>
      <c r="H35" s="86" t="s">
        <v>276</v>
      </c>
      <c r="L35" t="s">
        <v>374</v>
      </c>
      <c r="M35">
        <f t="shared" si="3"/>
        <v>1</v>
      </c>
      <c r="N35" s="58">
        <f t="shared" si="4"/>
        <v>11</v>
      </c>
      <c r="O35">
        <f t="shared" si="5"/>
        <v>1</v>
      </c>
      <c r="P35">
        <v>20</v>
      </c>
      <c r="Q35" t="s">
        <v>296</v>
      </c>
      <c r="R35" t="s">
        <v>349</v>
      </c>
      <c r="S35" t="s">
        <v>508</v>
      </c>
      <c r="U35" t="s">
        <v>296</v>
      </c>
      <c r="W35" s="57" t="s">
        <v>594</v>
      </c>
      <c r="X35" s="54"/>
    </row>
    <row r="36" spans="2:24" x14ac:dyDescent="0.25">
      <c r="C36" s="86" t="str">
        <f t="shared" si="6"/>
        <v>Central Coast</v>
      </c>
      <c r="D36" t="str">
        <f t="shared" si="7"/>
        <v>Central Coast</v>
      </c>
      <c r="E36" t="s">
        <v>277</v>
      </c>
      <c r="F36" t="s">
        <v>474</v>
      </c>
      <c r="G36" t="s">
        <v>278</v>
      </c>
      <c r="H36" s="86" t="s">
        <v>279</v>
      </c>
      <c r="L36" t="s">
        <v>251</v>
      </c>
      <c r="M36">
        <f t="shared" si="3"/>
        <v>6</v>
      </c>
      <c r="N36" s="58">
        <f t="shared" si="4"/>
        <v>6</v>
      </c>
      <c r="O36">
        <f t="shared" si="5"/>
        <v>3</v>
      </c>
      <c r="P36">
        <v>21</v>
      </c>
      <c r="Q36" t="s">
        <v>296</v>
      </c>
      <c r="R36" t="s">
        <v>369</v>
      </c>
      <c r="S36" t="s">
        <v>515</v>
      </c>
      <c r="U36" t="s">
        <v>296</v>
      </c>
      <c r="W36" s="57" t="s">
        <v>594</v>
      </c>
      <c r="X36" s="54"/>
    </row>
    <row r="37" spans="2:24" x14ac:dyDescent="0.25">
      <c r="C37" s="86" t="str">
        <f t="shared" si="6"/>
        <v>Central Darling</v>
      </c>
      <c r="D37" t="str">
        <f t="shared" si="7"/>
        <v>Central Darling</v>
      </c>
      <c r="E37" t="s">
        <v>280</v>
      </c>
      <c r="F37" t="s">
        <v>474</v>
      </c>
      <c r="G37" t="s">
        <v>281</v>
      </c>
      <c r="H37" s="86" t="s">
        <v>267</v>
      </c>
      <c r="L37" t="s">
        <v>389</v>
      </c>
      <c r="M37">
        <f t="shared" si="3"/>
        <v>1</v>
      </c>
      <c r="N37" s="58">
        <f t="shared" si="4"/>
        <v>8</v>
      </c>
      <c r="O37">
        <f t="shared" si="5"/>
        <v>1</v>
      </c>
      <c r="P37">
        <v>22</v>
      </c>
      <c r="Q37" t="s">
        <v>296</v>
      </c>
      <c r="R37" t="s">
        <v>441</v>
      </c>
      <c r="S37" t="s">
        <v>530</v>
      </c>
      <c r="U37" t="s">
        <v>296</v>
      </c>
      <c r="W37" s="57" t="s">
        <v>594</v>
      </c>
      <c r="X37" s="54"/>
    </row>
    <row r="38" spans="2:24" x14ac:dyDescent="0.25">
      <c r="C38" s="86" t="str">
        <f t="shared" si="6"/>
        <v>Cessnock</v>
      </c>
      <c r="D38" t="str">
        <f t="shared" si="7"/>
        <v>Cessnock City</v>
      </c>
      <c r="E38" t="s">
        <v>282</v>
      </c>
      <c r="F38" t="s">
        <v>474</v>
      </c>
      <c r="G38" t="s">
        <v>283</v>
      </c>
      <c r="H38" s="86" t="s">
        <v>284</v>
      </c>
      <c r="L38" t="s">
        <v>325</v>
      </c>
      <c r="M38">
        <f t="shared" si="3"/>
        <v>3</v>
      </c>
      <c r="N38" s="58">
        <f t="shared" si="4"/>
        <v>33</v>
      </c>
      <c r="O38">
        <f t="shared" si="5"/>
        <v>2</v>
      </c>
      <c r="P38">
        <v>23</v>
      </c>
      <c r="Q38" t="s">
        <v>245</v>
      </c>
      <c r="R38" t="s">
        <v>244</v>
      </c>
      <c r="S38" t="s">
        <v>484</v>
      </c>
      <c r="U38" t="s">
        <v>245</v>
      </c>
      <c r="W38" s="57" t="s">
        <v>594</v>
      </c>
      <c r="X38" s="54"/>
    </row>
    <row r="39" spans="2:24" x14ac:dyDescent="0.25">
      <c r="C39" s="86" t="str">
        <f t="shared" si="6"/>
        <v>City of Lithgow</v>
      </c>
      <c r="D39" t="str">
        <f t="shared" si="7"/>
        <v>City of Lithgow</v>
      </c>
      <c r="E39" t="s">
        <v>285</v>
      </c>
      <c r="F39" t="s">
        <v>474</v>
      </c>
      <c r="G39" t="s">
        <v>286</v>
      </c>
      <c r="H39" s="86" t="s">
        <v>287</v>
      </c>
      <c r="L39" t="s">
        <v>236</v>
      </c>
      <c r="M39">
        <f t="shared" si="3"/>
        <v>5</v>
      </c>
      <c r="N39" s="58">
        <f t="shared" si="4"/>
        <v>15</v>
      </c>
      <c r="O39">
        <f t="shared" si="5"/>
        <v>5</v>
      </c>
      <c r="P39">
        <v>24</v>
      </c>
      <c r="Q39" t="s">
        <v>245</v>
      </c>
      <c r="R39" t="s">
        <v>312</v>
      </c>
      <c r="S39" t="s">
        <v>499</v>
      </c>
      <c r="U39" t="s">
        <v>245</v>
      </c>
      <c r="W39" s="57" t="s">
        <v>594</v>
      </c>
      <c r="X39" s="54"/>
    </row>
    <row r="40" spans="2:24" x14ac:dyDescent="0.25">
      <c r="C40" s="86" t="str">
        <f t="shared" si="6"/>
        <v>Clarence Valley</v>
      </c>
      <c r="D40" t="str">
        <f t="shared" si="7"/>
        <v>Clarence Valley</v>
      </c>
      <c r="E40" t="s">
        <v>288</v>
      </c>
      <c r="F40" t="s">
        <v>474</v>
      </c>
      <c r="G40" t="s">
        <v>289</v>
      </c>
      <c r="H40" s="86" t="s">
        <v>288</v>
      </c>
      <c r="L40" t="s">
        <v>257</v>
      </c>
      <c r="M40">
        <f t="shared" si="3"/>
        <v>3</v>
      </c>
      <c r="N40" s="58">
        <f t="shared" si="4"/>
        <v>27</v>
      </c>
      <c r="O40">
        <f t="shared" si="5"/>
        <v>3</v>
      </c>
      <c r="P40">
        <v>25</v>
      </c>
      <c r="Q40" t="s">
        <v>267</v>
      </c>
      <c r="R40" t="s">
        <v>266</v>
      </c>
      <c r="S40" t="s">
        <v>482</v>
      </c>
      <c r="U40" t="s">
        <v>267</v>
      </c>
      <c r="W40" s="57" t="s">
        <v>594</v>
      </c>
      <c r="X40" s="54"/>
    </row>
    <row r="41" spans="2:24" x14ac:dyDescent="0.25">
      <c r="C41" s="86" t="str">
        <f t="shared" si="6"/>
        <v>Cobar</v>
      </c>
      <c r="D41" t="str">
        <f t="shared" si="7"/>
        <v>Cobar</v>
      </c>
      <c r="E41" t="s">
        <v>290</v>
      </c>
      <c r="F41" t="s">
        <v>474</v>
      </c>
      <c r="G41" t="s">
        <v>291</v>
      </c>
      <c r="H41" s="86" t="s">
        <v>260</v>
      </c>
      <c r="L41" t="s">
        <v>227</v>
      </c>
      <c r="M41">
        <f t="shared" si="3"/>
        <v>2</v>
      </c>
      <c r="N41" s="58">
        <f t="shared" si="4"/>
        <v>19</v>
      </c>
      <c r="O41">
        <f t="shared" si="5"/>
        <v>1</v>
      </c>
      <c r="P41">
        <v>26</v>
      </c>
      <c r="Q41" t="s">
        <v>267</v>
      </c>
      <c r="R41" t="s">
        <v>281</v>
      </c>
      <c r="S41" t="s">
        <v>493</v>
      </c>
      <c r="U41" t="s">
        <v>267</v>
      </c>
      <c r="W41" s="57" t="s">
        <v>594</v>
      </c>
      <c r="X41" s="54"/>
    </row>
    <row r="42" spans="2:24" x14ac:dyDescent="0.25">
      <c r="C42" s="86" t="str">
        <f t="shared" si="6"/>
        <v>Coffs Harbour</v>
      </c>
      <c r="D42" t="str">
        <f t="shared" si="7"/>
        <v>Coffs Harbour City</v>
      </c>
      <c r="E42" t="s">
        <v>292</v>
      </c>
      <c r="F42" t="s">
        <v>474</v>
      </c>
      <c r="G42" t="s">
        <v>293</v>
      </c>
      <c r="H42" s="86" t="s">
        <v>248</v>
      </c>
      <c r="L42" t="s">
        <v>412</v>
      </c>
      <c r="M42">
        <f t="shared" si="3"/>
        <v>1</v>
      </c>
      <c r="N42" s="58">
        <f t="shared" si="4"/>
        <v>12</v>
      </c>
      <c r="O42">
        <f t="shared" si="5"/>
        <v>1</v>
      </c>
      <c r="P42">
        <v>27</v>
      </c>
      <c r="Q42" t="s">
        <v>267</v>
      </c>
      <c r="R42" t="s">
        <v>434</v>
      </c>
      <c r="S42" t="s">
        <v>434</v>
      </c>
      <c r="U42" t="s">
        <v>267</v>
      </c>
      <c r="W42" s="57" t="s">
        <v>594</v>
      </c>
      <c r="X42" s="54"/>
    </row>
    <row r="43" spans="2:24" x14ac:dyDescent="0.25">
      <c r="C43" s="86" t="str">
        <f t="shared" si="6"/>
        <v>Coolamon</v>
      </c>
      <c r="D43" t="str">
        <f t="shared" si="7"/>
        <v>Coolamon</v>
      </c>
      <c r="E43" t="s">
        <v>294</v>
      </c>
      <c r="F43" t="s">
        <v>474</v>
      </c>
      <c r="G43" t="s">
        <v>295</v>
      </c>
      <c r="H43" s="86" t="s">
        <v>296</v>
      </c>
      <c r="L43" t="s">
        <v>415</v>
      </c>
      <c r="M43">
        <f t="shared" si="3"/>
        <v>1</v>
      </c>
      <c r="N43" s="58">
        <f t="shared" si="4"/>
        <v>10</v>
      </c>
      <c r="O43">
        <f t="shared" si="5"/>
        <v>1</v>
      </c>
      <c r="P43">
        <v>28</v>
      </c>
      <c r="Q43" t="s">
        <v>352</v>
      </c>
      <c r="R43" t="s">
        <v>351</v>
      </c>
      <c r="S43" t="s">
        <v>509</v>
      </c>
      <c r="U43" t="s">
        <v>352</v>
      </c>
      <c r="W43" s="57" t="s">
        <v>594</v>
      </c>
      <c r="X43" s="54"/>
    </row>
    <row r="44" spans="2:24" x14ac:dyDescent="0.25">
      <c r="C44" s="86" t="str">
        <f t="shared" si="6"/>
        <v>Coonamble</v>
      </c>
      <c r="D44" t="str">
        <f t="shared" si="7"/>
        <v>Coonamble</v>
      </c>
      <c r="E44" t="s">
        <v>297</v>
      </c>
      <c r="F44" t="s">
        <v>474</v>
      </c>
      <c r="G44" t="s">
        <v>298</v>
      </c>
      <c r="H44" s="86" t="s">
        <v>260</v>
      </c>
      <c r="L44" t="s">
        <v>419</v>
      </c>
      <c r="M44">
        <f t="shared" si="3"/>
        <v>1</v>
      </c>
      <c r="N44" s="58">
        <f t="shared" si="4"/>
        <v>12</v>
      </c>
      <c r="O44">
        <f t="shared" si="5"/>
        <v>1</v>
      </c>
      <c r="P44">
        <v>29</v>
      </c>
      <c r="Q44" t="s">
        <v>352</v>
      </c>
      <c r="R44" t="s">
        <v>403</v>
      </c>
      <c r="S44" t="s">
        <v>402</v>
      </c>
      <c r="U44" t="s">
        <v>352</v>
      </c>
      <c r="W44" s="57" t="s">
        <v>594</v>
      </c>
      <c r="X44" s="54"/>
    </row>
    <row r="45" spans="2:24" x14ac:dyDescent="0.25">
      <c r="C45" s="86" t="str">
        <f t="shared" si="6"/>
        <v>Cootamundra-Gundagai Regional</v>
      </c>
      <c r="D45" t="str">
        <f t="shared" si="7"/>
        <v>Cootamundra-Gundagai Regional</v>
      </c>
      <c r="E45" t="s">
        <v>299</v>
      </c>
      <c r="F45" t="s">
        <v>474</v>
      </c>
      <c r="G45" t="s">
        <v>300</v>
      </c>
      <c r="H45" s="86" t="s">
        <v>254</v>
      </c>
      <c r="L45" t="s">
        <v>420</v>
      </c>
      <c r="M45">
        <f t="shared" si="3"/>
        <v>1</v>
      </c>
      <c r="N45" s="58">
        <f t="shared" si="4"/>
        <v>13</v>
      </c>
      <c r="O45">
        <f t="shared" si="5"/>
        <v>1</v>
      </c>
      <c r="P45">
        <v>30</v>
      </c>
      <c r="Q45" t="s">
        <v>284</v>
      </c>
      <c r="R45" t="s">
        <v>283</v>
      </c>
      <c r="S45" t="s">
        <v>494</v>
      </c>
      <c r="U45" t="s">
        <v>284</v>
      </c>
      <c r="W45" s="57" t="s">
        <v>594</v>
      </c>
      <c r="X45" s="54"/>
    </row>
    <row r="46" spans="2:24" x14ac:dyDescent="0.25">
      <c r="C46" s="86" t="str">
        <f t="shared" si="6"/>
        <v>Cowra</v>
      </c>
      <c r="D46" t="str">
        <f t="shared" si="7"/>
        <v>Cowra</v>
      </c>
      <c r="E46" t="s">
        <v>301</v>
      </c>
      <c r="F46" t="s">
        <v>474</v>
      </c>
      <c r="G46" t="s">
        <v>302</v>
      </c>
      <c r="H46" s="86" t="s">
        <v>303</v>
      </c>
      <c r="L46" t="s">
        <v>254</v>
      </c>
      <c r="M46">
        <f t="shared" si="3"/>
        <v>5</v>
      </c>
      <c r="N46" s="58">
        <f t="shared" si="4"/>
        <v>17</v>
      </c>
      <c r="O46">
        <f t="shared" si="5"/>
        <v>5</v>
      </c>
      <c r="P46">
        <v>31</v>
      </c>
      <c r="Q46" t="s">
        <v>284</v>
      </c>
      <c r="R46" t="s">
        <v>308</v>
      </c>
      <c r="S46" t="s">
        <v>498</v>
      </c>
      <c r="U46" t="s">
        <v>284</v>
      </c>
      <c r="W46" s="57" t="s">
        <v>594</v>
      </c>
      <c r="X46" s="54"/>
    </row>
    <row r="47" spans="2:24" x14ac:dyDescent="0.25">
      <c r="B47" s="84"/>
      <c r="C47" s="86" t="s">
        <v>355</v>
      </c>
      <c r="D47" t="str">
        <f t="shared" ref="D47" si="8">IFERROR(TRIM(LEFT(E47,SEARCH(" Shire",E47,1))),E47)</f>
        <v>Kiama</v>
      </c>
      <c r="E47" t="s">
        <v>355</v>
      </c>
      <c r="F47" t="s">
        <v>474</v>
      </c>
      <c r="G47" t="s">
        <v>354</v>
      </c>
      <c r="H47" s="86" t="s">
        <v>355</v>
      </c>
      <c r="L47" t="s">
        <v>233</v>
      </c>
      <c r="M47">
        <f t="shared" si="3"/>
        <v>3</v>
      </c>
      <c r="N47" s="58">
        <f t="shared" si="4"/>
        <v>33</v>
      </c>
      <c r="O47">
        <f t="shared" si="5"/>
        <v>3</v>
      </c>
      <c r="P47">
        <v>32</v>
      </c>
      <c r="Q47" t="s">
        <v>284</v>
      </c>
      <c r="R47" t="s">
        <v>371</v>
      </c>
      <c r="S47" t="s">
        <v>516</v>
      </c>
      <c r="U47" t="s">
        <v>284</v>
      </c>
      <c r="W47" s="57" t="s">
        <v>594</v>
      </c>
      <c r="X47" s="54"/>
    </row>
    <row r="48" spans="2:24" x14ac:dyDescent="0.25">
      <c r="C48" s="86" t="str">
        <f t="shared" si="6"/>
        <v>Dubbo Regional</v>
      </c>
      <c r="D48" t="str">
        <f t="shared" si="7"/>
        <v>Dubbo Regional</v>
      </c>
      <c r="E48" t="s">
        <v>304</v>
      </c>
      <c r="F48" t="s">
        <v>474</v>
      </c>
      <c r="G48" t="s">
        <v>305</v>
      </c>
      <c r="H48" s="86" t="s">
        <v>306</v>
      </c>
      <c r="L48" t="s">
        <v>329</v>
      </c>
      <c r="M48">
        <f t="shared" si="3"/>
        <v>3</v>
      </c>
      <c r="N48" s="58">
        <f t="shared" si="4"/>
        <v>19</v>
      </c>
      <c r="O48">
        <f t="shared" si="5"/>
        <v>3</v>
      </c>
      <c r="P48">
        <v>33</v>
      </c>
      <c r="Q48" t="s">
        <v>284</v>
      </c>
      <c r="R48" t="s">
        <v>386</v>
      </c>
      <c r="S48" t="s">
        <v>520</v>
      </c>
      <c r="U48" t="s">
        <v>284</v>
      </c>
      <c r="W48" s="57" t="s">
        <v>594</v>
      </c>
      <c r="X48" s="54"/>
    </row>
    <row r="49" spans="3:24" x14ac:dyDescent="0.25">
      <c r="C49" s="86" t="str">
        <f t="shared" si="6"/>
        <v>Dungog</v>
      </c>
      <c r="D49" t="str">
        <f t="shared" si="7"/>
        <v>Dungog</v>
      </c>
      <c r="E49" t="s">
        <v>307</v>
      </c>
      <c r="F49" t="s">
        <v>474</v>
      </c>
      <c r="G49" t="s">
        <v>308</v>
      </c>
      <c r="H49" s="86" t="s">
        <v>284</v>
      </c>
      <c r="L49" t="s">
        <v>328</v>
      </c>
      <c r="M49">
        <f t="shared" si="3"/>
        <v>2</v>
      </c>
      <c r="N49" s="58">
        <f t="shared" si="4"/>
        <v>5</v>
      </c>
      <c r="O49">
        <f t="shared" si="5"/>
        <v>1</v>
      </c>
      <c r="P49">
        <v>34</v>
      </c>
      <c r="Q49" t="s">
        <v>284</v>
      </c>
      <c r="R49" t="s">
        <v>405</v>
      </c>
      <c r="S49" t="s">
        <v>404</v>
      </c>
      <c r="U49" t="s">
        <v>284</v>
      </c>
      <c r="W49" s="57" t="s">
        <v>594</v>
      </c>
      <c r="X49" s="54"/>
    </row>
    <row r="50" spans="3:24" x14ac:dyDescent="0.25">
      <c r="C50" s="86" t="str">
        <f t="shared" si="6"/>
        <v>Edward River</v>
      </c>
      <c r="D50" t="str">
        <f t="shared" si="7"/>
        <v>Edward River</v>
      </c>
      <c r="E50" t="s">
        <v>309</v>
      </c>
      <c r="F50" t="s">
        <v>474</v>
      </c>
      <c r="G50" t="s">
        <v>310</v>
      </c>
      <c r="H50" s="86" t="s">
        <v>251</v>
      </c>
      <c r="L50" t="s">
        <v>339</v>
      </c>
      <c r="M50">
        <f t="shared" si="3"/>
        <v>4</v>
      </c>
      <c r="N50" s="58">
        <f t="shared" si="4"/>
        <v>16</v>
      </c>
      <c r="O50">
        <f t="shared" si="5"/>
        <v>4</v>
      </c>
      <c r="P50">
        <v>35</v>
      </c>
      <c r="Q50" t="s">
        <v>284</v>
      </c>
      <c r="R50" t="s">
        <v>417</v>
      </c>
      <c r="S50" t="s">
        <v>416</v>
      </c>
      <c r="U50" t="s">
        <v>284</v>
      </c>
      <c r="W50" s="57" t="s">
        <v>594</v>
      </c>
      <c r="X50" s="54"/>
    </row>
    <row r="51" spans="3:24" x14ac:dyDescent="0.25">
      <c r="C51" s="86" t="str">
        <f t="shared" si="6"/>
        <v>Eurobodalla</v>
      </c>
      <c r="D51" t="str">
        <f t="shared" si="7"/>
        <v>Eurobodalla</v>
      </c>
      <c r="E51" t="s">
        <v>311</v>
      </c>
      <c r="F51" t="s">
        <v>474</v>
      </c>
      <c r="G51" t="s">
        <v>312</v>
      </c>
      <c r="H51" s="86" t="s">
        <v>245</v>
      </c>
      <c r="L51" t="s">
        <v>239</v>
      </c>
      <c r="M51">
        <f t="shared" si="3"/>
        <v>5</v>
      </c>
      <c r="N51" s="58">
        <f t="shared" si="4"/>
        <v>14</v>
      </c>
      <c r="O51">
        <f t="shared" si="5"/>
        <v>3</v>
      </c>
      <c r="P51">
        <v>36</v>
      </c>
      <c r="Q51" t="s">
        <v>284</v>
      </c>
      <c r="R51" t="s">
        <v>436</v>
      </c>
      <c r="S51" s="84" t="s">
        <v>435</v>
      </c>
      <c r="U51" t="s">
        <v>284</v>
      </c>
      <c r="W51" s="57" t="s">
        <v>594</v>
      </c>
      <c r="X51" s="54"/>
    </row>
    <row r="52" spans="3:24" x14ac:dyDescent="0.25">
      <c r="C52" s="86" t="str">
        <f t="shared" si="6"/>
        <v>Federation</v>
      </c>
      <c r="D52" t="str">
        <f t="shared" si="7"/>
        <v>Federation</v>
      </c>
      <c r="E52" t="s">
        <v>313</v>
      </c>
      <c r="F52" t="s">
        <v>474</v>
      </c>
      <c r="G52" t="s">
        <v>314</v>
      </c>
      <c r="H52" s="86" t="s">
        <v>230</v>
      </c>
      <c r="L52" t="s">
        <v>260</v>
      </c>
      <c r="M52">
        <f t="shared" si="3"/>
        <v>7</v>
      </c>
      <c r="N52" s="58">
        <f t="shared" si="4"/>
        <v>14</v>
      </c>
      <c r="O52">
        <f t="shared" si="5"/>
        <v>7</v>
      </c>
      <c r="P52">
        <v>37</v>
      </c>
      <c r="Q52" t="s">
        <v>355</v>
      </c>
      <c r="R52" t="s">
        <v>354</v>
      </c>
      <c r="S52" t="s">
        <v>353</v>
      </c>
      <c r="U52" t="s">
        <v>355</v>
      </c>
      <c r="W52" s="57" t="s">
        <v>594</v>
      </c>
      <c r="X52" s="54"/>
    </row>
    <row r="53" spans="3:24" x14ac:dyDescent="0.25">
      <c r="C53" s="86" t="str">
        <f t="shared" si="6"/>
        <v>Forbes</v>
      </c>
      <c r="D53" t="str">
        <f t="shared" si="7"/>
        <v>Forbes</v>
      </c>
      <c r="E53" t="s">
        <v>315</v>
      </c>
      <c r="F53" t="s">
        <v>474</v>
      </c>
      <c r="G53" t="s">
        <v>316</v>
      </c>
      <c r="H53" s="86" t="s">
        <v>317</v>
      </c>
      <c r="L53" t="s">
        <v>276</v>
      </c>
      <c r="M53">
        <f t="shared" si="3"/>
        <v>5</v>
      </c>
      <c r="N53" s="58">
        <f t="shared" si="4"/>
        <v>16</v>
      </c>
      <c r="O53">
        <f t="shared" si="5"/>
        <v>5</v>
      </c>
      <c r="P53">
        <v>38</v>
      </c>
      <c r="Q53" t="s">
        <v>287</v>
      </c>
      <c r="R53" t="s">
        <v>286</v>
      </c>
      <c r="S53" t="s">
        <v>285</v>
      </c>
      <c r="U53" t="s">
        <v>287</v>
      </c>
      <c r="W53" s="57" t="s">
        <v>594</v>
      </c>
      <c r="X53" s="54"/>
    </row>
    <row r="54" spans="3:24" x14ac:dyDescent="0.25">
      <c r="C54" s="86" t="str">
        <f t="shared" si="6"/>
        <v>Gannawarra</v>
      </c>
      <c r="D54" t="str">
        <f t="shared" si="7"/>
        <v>Gannawarra</v>
      </c>
      <c r="E54" t="s">
        <v>318</v>
      </c>
      <c r="F54" t="s">
        <v>474</v>
      </c>
      <c r="G54" t="s">
        <v>319</v>
      </c>
      <c r="H54" s="86" t="s">
        <v>251</v>
      </c>
      <c r="L54" t="s">
        <v>456</v>
      </c>
      <c r="M54">
        <f t="shared" si="3"/>
        <v>1</v>
      </c>
      <c r="N54" s="58">
        <f t="shared" si="4"/>
        <v>13</v>
      </c>
      <c r="O54">
        <f t="shared" si="5"/>
        <v>1</v>
      </c>
      <c r="P54">
        <v>39</v>
      </c>
      <c r="Q54" t="s">
        <v>336</v>
      </c>
      <c r="R54" t="s">
        <v>335</v>
      </c>
      <c r="S54" t="s">
        <v>504</v>
      </c>
      <c r="U54" t="s">
        <v>336</v>
      </c>
      <c r="W54" s="57" t="s">
        <v>594</v>
      </c>
      <c r="X54" s="54"/>
    </row>
    <row r="55" spans="3:24" x14ac:dyDescent="0.25">
      <c r="C55" s="86" t="str">
        <f t="shared" si="6"/>
        <v>Gilgandra</v>
      </c>
      <c r="D55" t="str">
        <f t="shared" si="7"/>
        <v>Gilgandra</v>
      </c>
      <c r="E55" t="s">
        <v>320</v>
      </c>
      <c r="F55" t="s">
        <v>474</v>
      </c>
      <c r="G55" t="s">
        <v>321</v>
      </c>
      <c r="H55" s="86" t="s">
        <v>322</v>
      </c>
      <c r="M55" s="2">
        <f>SUM(M17:M54)</f>
        <v>104</v>
      </c>
      <c r="P55">
        <v>40</v>
      </c>
      <c r="Q55" t="s">
        <v>336</v>
      </c>
      <c r="R55" t="s">
        <v>367</v>
      </c>
      <c r="S55" t="s">
        <v>514</v>
      </c>
      <c r="U55" t="s">
        <v>336</v>
      </c>
      <c r="W55" s="57" t="s">
        <v>594</v>
      </c>
      <c r="X55" s="54"/>
    </row>
    <row r="56" spans="3:24" x14ac:dyDescent="0.25">
      <c r="C56" s="86" t="str">
        <f t="shared" si="6"/>
        <v>Glen Innes Severn</v>
      </c>
      <c r="D56" t="str">
        <f t="shared" si="7"/>
        <v>Glen Innes Severn</v>
      </c>
      <c r="E56" t="s">
        <v>323</v>
      </c>
      <c r="F56" t="s">
        <v>474</v>
      </c>
      <c r="G56" t="s">
        <v>324</v>
      </c>
      <c r="H56" s="86" t="s">
        <v>325</v>
      </c>
      <c r="L56" t="s">
        <v>473</v>
      </c>
      <c r="M56">
        <f>MAX(M17:M54)</f>
        <v>7</v>
      </c>
      <c r="P56">
        <v>41</v>
      </c>
      <c r="Q56" t="s">
        <v>336</v>
      </c>
      <c r="R56" t="s">
        <v>427</v>
      </c>
      <c r="S56" t="s">
        <v>426</v>
      </c>
      <c r="U56" t="s">
        <v>336</v>
      </c>
      <c r="W56" s="57" t="s">
        <v>594</v>
      </c>
      <c r="X56" s="54"/>
    </row>
    <row r="57" spans="3:24" x14ac:dyDescent="0.25">
      <c r="C57" s="86" t="str">
        <f t="shared" si="6"/>
        <v>Gold Coast</v>
      </c>
      <c r="D57" t="str">
        <f t="shared" si="7"/>
        <v>Gold Coast</v>
      </c>
      <c r="E57" t="s">
        <v>326</v>
      </c>
      <c r="F57" t="s">
        <v>474</v>
      </c>
      <c r="G57" t="s">
        <v>327</v>
      </c>
      <c r="H57" s="86" t="s">
        <v>328</v>
      </c>
      <c r="P57">
        <v>42</v>
      </c>
      <c r="Q57" t="s">
        <v>553</v>
      </c>
      <c r="R57" t="s">
        <v>561</v>
      </c>
      <c r="S57" t="s">
        <v>553</v>
      </c>
      <c r="U57" t="s">
        <v>553</v>
      </c>
      <c r="W57" s="57" t="s">
        <v>594</v>
      </c>
      <c r="X57" s="54"/>
    </row>
    <row r="58" spans="3:24" x14ac:dyDescent="0.25">
      <c r="C58" s="86" t="str">
        <f t="shared" si="6"/>
        <v>Goulburn Mulwaree</v>
      </c>
      <c r="D58" t="str">
        <f t="shared" si="7"/>
        <v>Goulburn Mulwaree</v>
      </c>
      <c r="E58" t="s">
        <v>560</v>
      </c>
      <c r="F58" t="s">
        <v>474</v>
      </c>
      <c r="G58" t="s">
        <v>560</v>
      </c>
      <c r="H58" s="86" t="s">
        <v>329</v>
      </c>
      <c r="P58">
        <v>43</v>
      </c>
      <c r="Q58" t="s">
        <v>317</v>
      </c>
      <c r="R58" t="s">
        <v>316</v>
      </c>
      <c r="S58" t="s">
        <v>500</v>
      </c>
      <c r="U58" t="s">
        <v>317</v>
      </c>
      <c r="W58" s="57" t="s">
        <v>594</v>
      </c>
      <c r="X58" s="54"/>
    </row>
    <row r="59" spans="3:24" x14ac:dyDescent="0.25">
      <c r="C59" s="86" t="str">
        <f t="shared" si="6"/>
        <v>Greater Hume</v>
      </c>
      <c r="D59" t="str">
        <f t="shared" si="7"/>
        <v>Greater Hume</v>
      </c>
      <c r="E59" t="s">
        <v>330</v>
      </c>
      <c r="F59" t="s">
        <v>474</v>
      </c>
      <c r="G59" t="s">
        <v>331</v>
      </c>
      <c r="H59" s="86" t="s">
        <v>230</v>
      </c>
      <c r="P59">
        <v>44</v>
      </c>
      <c r="Q59" t="s">
        <v>317</v>
      </c>
      <c r="R59" t="s">
        <v>359</v>
      </c>
      <c r="S59" t="s">
        <v>510</v>
      </c>
      <c r="U59" t="s">
        <v>317</v>
      </c>
      <c r="W59" s="57" t="s">
        <v>594</v>
      </c>
      <c r="X59" s="54"/>
    </row>
    <row r="60" spans="3:24" x14ac:dyDescent="0.25">
      <c r="C60" s="86" t="str">
        <f t="shared" si="6"/>
        <v>Griffith</v>
      </c>
      <c r="D60" t="str">
        <f t="shared" si="7"/>
        <v>Griffith City</v>
      </c>
      <c r="E60" t="s">
        <v>332</v>
      </c>
      <c r="F60" t="s">
        <v>474</v>
      </c>
      <c r="G60" t="s">
        <v>333</v>
      </c>
      <c r="H60" s="86" t="s">
        <v>276</v>
      </c>
      <c r="P60">
        <v>45</v>
      </c>
      <c r="Q60" t="s">
        <v>317</v>
      </c>
      <c r="R60" t="s">
        <v>401</v>
      </c>
      <c r="S60" t="s">
        <v>525</v>
      </c>
      <c r="U60" t="s">
        <v>317</v>
      </c>
      <c r="W60" s="57" t="s">
        <v>594</v>
      </c>
      <c r="X60" s="54"/>
    </row>
    <row r="61" spans="3:24" x14ac:dyDescent="0.25">
      <c r="C61" s="86" t="str">
        <f t="shared" si="6"/>
        <v>Gunnedah</v>
      </c>
      <c r="D61" t="str">
        <f t="shared" si="7"/>
        <v>Gunnedah</v>
      </c>
      <c r="E61" t="s">
        <v>334</v>
      </c>
      <c r="F61" t="s">
        <v>474</v>
      </c>
      <c r="G61" t="s">
        <v>335</v>
      </c>
      <c r="H61" s="86" t="s">
        <v>336</v>
      </c>
      <c r="P61">
        <v>46</v>
      </c>
      <c r="Q61" t="s">
        <v>374</v>
      </c>
      <c r="R61" t="s">
        <v>373</v>
      </c>
      <c r="S61" t="s">
        <v>372</v>
      </c>
      <c r="U61" t="s">
        <v>374</v>
      </c>
      <c r="W61" s="57" t="s">
        <v>594</v>
      </c>
      <c r="X61" s="54"/>
    </row>
    <row r="62" spans="3:24" x14ac:dyDescent="0.25">
      <c r="C62" s="86" t="str">
        <f t="shared" si="6"/>
        <v>Gwydir</v>
      </c>
      <c r="D62" t="str">
        <f t="shared" si="7"/>
        <v>Gwydir</v>
      </c>
      <c r="E62" t="s">
        <v>337</v>
      </c>
      <c r="F62" t="s">
        <v>474</v>
      </c>
      <c r="G62" t="s">
        <v>338</v>
      </c>
      <c r="H62" s="86" t="s">
        <v>339</v>
      </c>
      <c r="P62">
        <v>47</v>
      </c>
      <c r="Q62" t="s">
        <v>251</v>
      </c>
      <c r="R62" t="s">
        <v>250</v>
      </c>
      <c r="S62" t="s">
        <v>486</v>
      </c>
      <c r="U62" t="s">
        <v>251</v>
      </c>
      <c r="W62" s="57" t="s">
        <v>594</v>
      </c>
      <c r="X62" s="54"/>
    </row>
    <row r="63" spans="3:24" x14ac:dyDescent="0.25">
      <c r="C63" s="86" t="str">
        <f t="shared" si="6"/>
        <v>Hay</v>
      </c>
      <c r="D63" t="str">
        <f t="shared" si="7"/>
        <v>Hay</v>
      </c>
      <c r="E63" t="s">
        <v>340</v>
      </c>
      <c r="F63" t="s">
        <v>474</v>
      </c>
      <c r="G63" t="s">
        <v>341</v>
      </c>
      <c r="H63" s="86" t="s">
        <v>239</v>
      </c>
      <c r="P63">
        <v>48</v>
      </c>
      <c r="Q63" t="s">
        <v>251</v>
      </c>
      <c r="S63" t="s">
        <v>492</v>
      </c>
      <c r="U63" t="s">
        <v>251</v>
      </c>
      <c r="W63" s="57" t="s">
        <v>251</v>
      </c>
      <c r="X63" s="54" t="s">
        <v>273</v>
      </c>
    </row>
    <row r="64" spans="3:24" x14ac:dyDescent="0.25">
      <c r="C64" s="86" t="str">
        <f t="shared" si="6"/>
        <v>Hilltops</v>
      </c>
      <c r="D64" t="str">
        <f t="shared" si="7"/>
        <v>Hilltops</v>
      </c>
      <c r="E64" t="s">
        <v>342</v>
      </c>
      <c r="F64" t="s">
        <v>474</v>
      </c>
      <c r="G64" t="s">
        <v>343</v>
      </c>
      <c r="H64" s="86" t="s">
        <v>254</v>
      </c>
      <c r="P64">
        <v>49</v>
      </c>
      <c r="Q64" t="s">
        <v>251</v>
      </c>
      <c r="R64" t="s">
        <v>310</v>
      </c>
      <c r="S64" t="s">
        <v>309</v>
      </c>
      <c r="U64" t="s">
        <v>251</v>
      </c>
      <c r="W64" s="57" t="s">
        <v>594</v>
      </c>
      <c r="X64" s="54"/>
    </row>
    <row r="65" spans="3:24" x14ac:dyDescent="0.25">
      <c r="C65" s="86" t="str">
        <f t="shared" si="6"/>
        <v>Indigo</v>
      </c>
      <c r="D65" t="str">
        <f t="shared" si="7"/>
        <v>Indigo</v>
      </c>
      <c r="E65" t="s">
        <v>344</v>
      </c>
      <c r="F65" t="s">
        <v>474</v>
      </c>
      <c r="G65" t="s">
        <v>345</v>
      </c>
      <c r="H65" s="86" t="s">
        <v>230</v>
      </c>
      <c r="P65">
        <v>50</v>
      </c>
      <c r="Q65" t="s">
        <v>251</v>
      </c>
      <c r="S65" t="s">
        <v>501</v>
      </c>
      <c r="U65" t="s">
        <v>251</v>
      </c>
      <c r="W65" s="57" t="s">
        <v>251</v>
      </c>
      <c r="X65" s="54" t="s">
        <v>319</v>
      </c>
    </row>
    <row r="66" spans="3:24" x14ac:dyDescent="0.25">
      <c r="C66" s="86" t="str">
        <f t="shared" si="6"/>
        <v>Inverell</v>
      </c>
      <c r="D66" t="str">
        <f t="shared" si="7"/>
        <v>Inverell</v>
      </c>
      <c r="E66" t="s">
        <v>346</v>
      </c>
      <c r="F66" t="s">
        <v>474</v>
      </c>
      <c r="G66" t="s">
        <v>347</v>
      </c>
      <c r="H66" s="86" t="s">
        <v>339</v>
      </c>
      <c r="P66">
        <v>51</v>
      </c>
      <c r="Q66" t="s">
        <v>251</v>
      </c>
      <c r="S66" t="s">
        <v>518</v>
      </c>
      <c r="U66" t="s">
        <v>251</v>
      </c>
      <c r="W66" s="57" t="s">
        <v>251</v>
      </c>
      <c r="X66" s="54" t="s">
        <v>378</v>
      </c>
    </row>
    <row r="67" spans="3:24" x14ac:dyDescent="0.25">
      <c r="C67" s="86" t="str">
        <f t="shared" si="6"/>
        <v>Junee</v>
      </c>
      <c r="D67" t="str">
        <f t="shared" si="7"/>
        <v>Junee</v>
      </c>
      <c r="E67" t="s">
        <v>348</v>
      </c>
      <c r="F67" t="s">
        <v>474</v>
      </c>
      <c r="G67" t="s">
        <v>349</v>
      </c>
      <c r="H67" s="86" t="s">
        <v>296</v>
      </c>
      <c r="P67">
        <v>52</v>
      </c>
      <c r="Q67" t="s">
        <v>251</v>
      </c>
      <c r="R67" t="s">
        <v>382</v>
      </c>
      <c r="S67" t="s">
        <v>381</v>
      </c>
      <c r="U67" t="s">
        <v>251</v>
      </c>
      <c r="W67" s="57" t="s">
        <v>594</v>
      </c>
      <c r="X67" s="54"/>
    </row>
    <row r="68" spans="3:24" x14ac:dyDescent="0.25">
      <c r="C68" s="86" t="str">
        <f t="shared" si="6"/>
        <v>Kempsey</v>
      </c>
      <c r="D68" t="str">
        <f t="shared" si="7"/>
        <v>Kempsey</v>
      </c>
      <c r="E68" t="s">
        <v>350</v>
      </c>
      <c r="F68" t="s">
        <v>474</v>
      </c>
      <c r="G68" t="s">
        <v>351</v>
      </c>
      <c r="H68" s="86" t="s">
        <v>352</v>
      </c>
      <c r="P68">
        <v>53</v>
      </c>
      <c r="Q68" t="s">
        <v>389</v>
      </c>
      <c r="R68" t="s">
        <v>388</v>
      </c>
      <c r="S68" t="s">
        <v>389</v>
      </c>
      <c r="U68" t="s">
        <v>389</v>
      </c>
      <c r="W68" s="57" t="s">
        <v>594</v>
      </c>
      <c r="X68" s="54"/>
    </row>
    <row r="69" spans="3:24" x14ac:dyDescent="0.25">
      <c r="C69" s="86" t="str">
        <f t="shared" si="6"/>
        <v>0</v>
      </c>
      <c r="D69">
        <f t="shared" si="7"/>
        <v>0</v>
      </c>
      <c r="F69" t="s">
        <v>474</v>
      </c>
      <c r="H69" s="86"/>
      <c r="P69">
        <v>54</v>
      </c>
      <c r="Q69" t="s">
        <v>325</v>
      </c>
      <c r="R69" t="s">
        <v>324</v>
      </c>
      <c r="S69" t="s">
        <v>323</v>
      </c>
      <c r="U69" t="s">
        <v>325</v>
      </c>
      <c r="W69" s="57" t="s">
        <v>594</v>
      </c>
      <c r="X69" s="54"/>
    </row>
    <row r="70" spans="3:24" x14ac:dyDescent="0.25">
      <c r="C70" s="86" t="str">
        <f t="shared" si="6"/>
        <v>Kyogle</v>
      </c>
      <c r="D70" t="str">
        <f t="shared" si="7"/>
        <v>Kyogle</v>
      </c>
      <c r="E70" t="s">
        <v>356</v>
      </c>
      <c r="F70" t="s">
        <v>474</v>
      </c>
      <c r="G70" t="s">
        <v>357</v>
      </c>
      <c r="H70" s="86" t="s">
        <v>236</v>
      </c>
      <c r="P70">
        <v>55</v>
      </c>
      <c r="Q70" t="s">
        <v>325</v>
      </c>
      <c r="S70" t="s">
        <v>422</v>
      </c>
      <c r="U70" t="s">
        <v>325</v>
      </c>
      <c r="W70" s="57" t="s">
        <v>325</v>
      </c>
      <c r="X70" s="54" t="s">
        <v>423</v>
      </c>
    </row>
    <row r="71" spans="3:24" x14ac:dyDescent="0.25">
      <c r="C71" s="86" t="str">
        <f t="shared" si="6"/>
        <v>Lachlan</v>
      </c>
      <c r="D71" t="str">
        <f t="shared" si="7"/>
        <v>Lachlan</v>
      </c>
      <c r="E71" t="s">
        <v>358</v>
      </c>
      <c r="F71" t="s">
        <v>474</v>
      </c>
      <c r="G71" t="s">
        <v>359</v>
      </c>
      <c r="H71" s="86" t="s">
        <v>317</v>
      </c>
      <c r="P71">
        <v>56</v>
      </c>
      <c r="Q71" t="s">
        <v>325</v>
      </c>
      <c r="R71" t="s">
        <v>431</v>
      </c>
      <c r="S71" t="s">
        <v>528</v>
      </c>
      <c r="U71" t="s">
        <v>325</v>
      </c>
      <c r="W71" s="57" t="s">
        <v>594</v>
      </c>
      <c r="X71" s="54"/>
    </row>
    <row r="72" spans="3:24" x14ac:dyDescent="0.25">
      <c r="C72" s="86" t="str">
        <f t="shared" si="6"/>
        <v>Lake Macquarie</v>
      </c>
      <c r="D72" t="str">
        <f t="shared" si="7"/>
        <v>Lake Macquarie City</v>
      </c>
      <c r="E72" t="s">
        <v>360</v>
      </c>
      <c r="F72" t="s">
        <v>474</v>
      </c>
      <c r="G72" t="s">
        <v>361</v>
      </c>
      <c r="H72" s="86" t="s">
        <v>279</v>
      </c>
      <c r="P72">
        <v>57</v>
      </c>
      <c r="Q72" t="s">
        <v>236</v>
      </c>
      <c r="R72" t="s">
        <v>235</v>
      </c>
      <c r="S72" t="s">
        <v>483</v>
      </c>
      <c r="U72" t="s">
        <v>236</v>
      </c>
      <c r="W72" s="57" t="s">
        <v>594</v>
      </c>
      <c r="X72" s="54"/>
    </row>
    <row r="73" spans="3:24" x14ac:dyDescent="0.25">
      <c r="C73" s="86" t="str">
        <f t="shared" si="6"/>
        <v>Leeton</v>
      </c>
      <c r="D73" t="str">
        <f t="shared" si="7"/>
        <v>Leeton</v>
      </c>
      <c r="E73" t="s">
        <v>362</v>
      </c>
      <c r="F73" t="s">
        <v>474</v>
      </c>
      <c r="G73" t="s">
        <v>363</v>
      </c>
      <c r="H73" s="86" t="s">
        <v>276</v>
      </c>
      <c r="P73">
        <v>58</v>
      </c>
      <c r="Q73" t="s">
        <v>236</v>
      </c>
      <c r="R73" t="s">
        <v>269</v>
      </c>
      <c r="S73" t="s">
        <v>491</v>
      </c>
      <c r="U73" t="s">
        <v>236</v>
      </c>
      <c r="W73" s="57" t="s">
        <v>594</v>
      </c>
      <c r="X73" s="54"/>
    </row>
    <row r="74" spans="3:24" x14ac:dyDescent="0.25">
      <c r="C74" s="86" t="str">
        <f t="shared" si="6"/>
        <v>Lismore</v>
      </c>
      <c r="D74" t="str">
        <f t="shared" si="7"/>
        <v>Lismore City</v>
      </c>
      <c r="E74" t="s">
        <v>364</v>
      </c>
      <c r="F74" t="s">
        <v>474</v>
      </c>
      <c r="G74" t="s">
        <v>365</v>
      </c>
      <c r="H74" s="86" t="s">
        <v>236</v>
      </c>
      <c r="P74">
        <v>59</v>
      </c>
      <c r="Q74" t="s">
        <v>236</v>
      </c>
      <c r="R74" t="s">
        <v>357</v>
      </c>
      <c r="S74" t="s">
        <v>356</v>
      </c>
      <c r="U74" t="s">
        <v>236</v>
      </c>
      <c r="W74" s="57" t="s">
        <v>594</v>
      </c>
      <c r="X74" s="54"/>
    </row>
    <row r="75" spans="3:24" x14ac:dyDescent="0.25">
      <c r="C75" s="86" t="str">
        <f t="shared" si="6"/>
        <v>Liverpool Plains</v>
      </c>
      <c r="D75" t="str">
        <f t="shared" si="7"/>
        <v>Liverpool Plains</v>
      </c>
      <c r="E75" t="s">
        <v>366</v>
      </c>
      <c r="F75" t="s">
        <v>474</v>
      </c>
      <c r="G75" t="s">
        <v>367</v>
      </c>
      <c r="H75" s="86" t="s">
        <v>336</v>
      </c>
      <c r="P75">
        <v>60</v>
      </c>
      <c r="Q75" t="s">
        <v>236</v>
      </c>
      <c r="R75" t="s">
        <v>365</v>
      </c>
      <c r="S75" t="s">
        <v>513</v>
      </c>
      <c r="U75" t="s">
        <v>236</v>
      </c>
      <c r="W75" s="57" t="s">
        <v>594</v>
      </c>
      <c r="X75" s="54"/>
    </row>
    <row r="76" spans="3:24" x14ac:dyDescent="0.25">
      <c r="C76" s="86" t="str">
        <f t="shared" si="6"/>
        <v>Lockhart</v>
      </c>
      <c r="D76" t="str">
        <f t="shared" si="7"/>
        <v>Lockhart</v>
      </c>
      <c r="E76" t="s">
        <v>368</v>
      </c>
      <c r="F76" t="s">
        <v>474</v>
      </c>
      <c r="G76" t="s">
        <v>369</v>
      </c>
      <c r="H76" s="86" t="s">
        <v>296</v>
      </c>
      <c r="P76">
        <v>61</v>
      </c>
      <c r="Q76" t="s">
        <v>236</v>
      </c>
      <c r="R76" t="s">
        <v>409</v>
      </c>
      <c r="S76" t="s">
        <v>408</v>
      </c>
      <c r="U76" t="s">
        <v>236</v>
      </c>
      <c r="W76" s="57" t="s">
        <v>594</v>
      </c>
      <c r="X76" s="54"/>
    </row>
    <row r="77" spans="3:24" x14ac:dyDescent="0.25">
      <c r="C77" s="86" t="str">
        <f t="shared" si="6"/>
        <v>Maitland</v>
      </c>
      <c r="D77" t="str">
        <f t="shared" si="7"/>
        <v>Maitland City</v>
      </c>
      <c r="E77" t="s">
        <v>370</v>
      </c>
      <c r="F77" t="s">
        <v>474</v>
      </c>
      <c r="G77" t="s">
        <v>371</v>
      </c>
      <c r="H77" s="86" t="s">
        <v>284</v>
      </c>
      <c r="P77">
        <v>62</v>
      </c>
      <c r="Q77" t="s">
        <v>257</v>
      </c>
      <c r="R77" t="s">
        <v>256</v>
      </c>
      <c r="S77" t="s">
        <v>488</v>
      </c>
      <c r="U77" t="s">
        <v>257</v>
      </c>
      <c r="W77" s="57" t="s">
        <v>594</v>
      </c>
      <c r="X77" s="54"/>
    </row>
    <row r="78" spans="3:24" x14ac:dyDescent="0.25">
      <c r="C78" s="86" t="str">
        <f t="shared" si="6"/>
        <v>Mid-Coast</v>
      </c>
      <c r="D78" t="str">
        <f t="shared" si="7"/>
        <v>Mid-Coast</v>
      </c>
      <c r="E78" t="s">
        <v>553</v>
      </c>
      <c r="F78" t="s">
        <v>474</v>
      </c>
      <c r="G78" t="s">
        <v>561</v>
      </c>
      <c r="H78" s="86" t="s">
        <v>553</v>
      </c>
      <c r="P78">
        <v>63</v>
      </c>
      <c r="Q78" t="s">
        <v>257</v>
      </c>
      <c r="R78" t="s">
        <v>271</v>
      </c>
      <c r="S78" t="s">
        <v>270</v>
      </c>
      <c r="U78" t="s">
        <v>257</v>
      </c>
      <c r="W78" s="57" t="s">
        <v>594</v>
      </c>
      <c r="X78" s="54"/>
    </row>
    <row r="79" spans="3:24" x14ac:dyDescent="0.25">
      <c r="C79" s="86" t="str">
        <f t="shared" si="6"/>
        <v>Mid-Western Regional</v>
      </c>
      <c r="D79" t="str">
        <f t="shared" si="7"/>
        <v>Mid-Western Regional</v>
      </c>
      <c r="E79" t="s">
        <v>372</v>
      </c>
      <c r="F79" t="s">
        <v>474</v>
      </c>
      <c r="G79" t="s">
        <v>373</v>
      </c>
      <c r="H79" s="86" t="s">
        <v>374</v>
      </c>
      <c r="P79">
        <v>64</v>
      </c>
      <c r="Q79" t="s">
        <v>257</v>
      </c>
      <c r="R79" t="s">
        <v>399</v>
      </c>
      <c r="S79" t="s">
        <v>524</v>
      </c>
      <c r="U79" t="s">
        <v>257</v>
      </c>
      <c r="W79" s="57" t="s">
        <v>594</v>
      </c>
      <c r="X79" s="54"/>
    </row>
    <row r="80" spans="3:24" x14ac:dyDescent="0.25">
      <c r="C80" s="86" t="str">
        <f t="shared" si="6"/>
        <v>Mildura Rural</v>
      </c>
      <c r="D80" t="str">
        <f t="shared" si="7"/>
        <v>Mildura Rural City</v>
      </c>
      <c r="E80" t="s">
        <v>375</v>
      </c>
      <c r="F80" t="s">
        <v>474</v>
      </c>
      <c r="G80" t="s">
        <v>376</v>
      </c>
      <c r="H80" s="86" t="s">
        <v>239</v>
      </c>
      <c r="P80">
        <v>65</v>
      </c>
      <c r="Q80" t="s">
        <v>227</v>
      </c>
      <c r="S80" t="s">
        <v>226</v>
      </c>
      <c r="U80" t="s">
        <v>227</v>
      </c>
      <c r="W80" s="57" t="s">
        <v>227</v>
      </c>
      <c r="X80" s="54" t="s">
        <v>226</v>
      </c>
    </row>
    <row r="81" spans="3:24" x14ac:dyDescent="0.25">
      <c r="C81" s="86" t="str">
        <f t="shared" si="6"/>
        <v>Moira</v>
      </c>
      <c r="D81" t="str">
        <f t="shared" si="7"/>
        <v>Moira</v>
      </c>
      <c r="E81" t="s">
        <v>377</v>
      </c>
      <c r="F81" t="s">
        <v>474</v>
      </c>
      <c r="G81" t="s">
        <v>378</v>
      </c>
      <c r="H81" s="86" t="s">
        <v>251</v>
      </c>
      <c r="P81">
        <v>66</v>
      </c>
      <c r="Q81" t="s">
        <v>227</v>
      </c>
      <c r="R81" t="s">
        <v>407</v>
      </c>
      <c r="S81" t="s">
        <v>406</v>
      </c>
      <c r="U81" t="s">
        <v>227</v>
      </c>
      <c r="W81" s="57" t="s">
        <v>594</v>
      </c>
      <c r="X81" s="54"/>
    </row>
    <row r="82" spans="3:24" x14ac:dyDescent="0.25">
      <c r="C82" s="86" t="str">
        <f t="shared" si="6"/>
        <v>Moree Plains</v>
      </c>
      <c r="D82" t="str">
        <f t="shared" si="7"/>
        <v>Moree Plains</v>
      </c>
      <c r="E82" t="s">
        <v>379</v>
      </c>
      <c r="F82" t="s">
        <v>474</v>
      </c>
      <c r="G82" t="s">
        <v>380</v>
      </c>
      <c r="H82" s="86" t="s">
        <v>339</v>
      </c>
      <c r="P82">
        <v>67</v>
      </c>
      <c r="Q82" t="s">
        <v>412</v>
      </c>
      <c r="R82" t="s">
        <v>411</v>
      </c>
      <c r="S82" t="s">
        <v>412</v>
      </c>
      <c r="U82" t="s">
        <v>412</v>
      </c>
      <c r="W82" s="57" t="s">
        <v>594</v>
      </c>
      <c r="X82" s="54"/>
    </row>
    <row r="83" spans="3:24" x14ac:dyDescent="0.25">
      <c r="C83" s="86" t="str">
        <f t="shared" ref="C83:C121" si="9">TRIM(IFERROR(LEFT(D83,SEARCH(" City",D83,1)),D83))</f>
        <v>Murray River</v>
      </c>
      <c r="D83" t="str">
        <f t="shared" si="7"/>
        <v>Murray River</v>
      </c>
      <c r="E83" t="s">
        <v>381</v>
      </c>
      <c r="F83" t="s">
        <v>474</v>
      </c>
      <c r="G83" t="s">
        <v>382</v>
      </c>
      <c r="H83" s="86" t="s">
        <v>251</v>
      </c>
      <c r="P83">
        <v>68</v>
      </c>
      <c r="Q83" t="s">
        <v>415</v>
      </c>
      <c r="R83" t="s">
        <v>414</v>
      </c>
      <c r="S83" t="s">
        <v>415</v>
      </c>
      <c r="U83" t="s">
        <v>415</v>
      </c>
      <c r="W83" s="57" t="s">
        <v>594</v>
      </c>
      <c r="X83" s="54"/>
    </row>
    <row r="84" spans="3:24" x14ac:dyDescent="0.25">
      <c r="C84" s="86" t="str">
        <f t="shared" si="9"/>
        <v>Murrumbidgee</v>
      </c>
      <c r="D84" t="str">
        <f t="shared" si="7"/>
        <v>Murrumbidgee</v>
      </c>
      <c r="E84" t="s">
        <v>383</v>
      </c>
      <c r="F84" t="s">
        <v>474</v>
      </c>
      <c r="G84" t="s">
        <v>384</v>
      </c>
      <c r="H84" s="86" t="s">
        <v>276</v>
      </c>
      <c r="P84">
        <v>69</v>
      </c>
      <c r="Q84" t="s">
        <v>419</v>
      </c>
      <c r="R84" t="s">
        <v>418</v>
      </c>
      <c r="S84" t="s">
        <v>222</v>
      </c>
      <c r="U84" t="s">
        <v>419</v>
      </c>
      <c r="W84" s="57" t="s">
        <v>594</v>
      </c>
      <c r="X84" s="54"/>
    </row>
    <row r="85" spans="3:24" x14ac:dyDescent="0.25">
      <c r="C85" s="86" t="str">
        <f t="shared" si="9"/>
        <v>Muswellbrook</v>
      </c>
      <c r="D85" t="str">
        <f t="shared" ref="D85:D121" si="10">IFERROR(TRIM(LEFT(E85,SEARCH(" Shire",E85,1))),E85)</f>
        <v>Muswellbrook</v>
      </c>
      <c r="E85" t="s">
        <v>385</v>
      </c>
      <c r="F85" t="s">
        <v>474</v>
      </c>
      <c r="G85" t="s">
        <v>386</v>
      </c>
      <c r="H85" s="86" t="s">
        <v>284</v>
      </c>
      <c r="P85">
        <v>70</v>
      </c>
      <c r="Q85" t="s">
        <v>420</v>
      </c>
      <c r="R85" t="s">
        <v>421</v>
      </c>
      <c r="S85" t="s">
        <v>420</v>
      </c>
      <c r="U85" t="s">
        <v>420</v>
      </c>
      <c r="W85" s="57" t="s">
        <v>594</v>
      </c>
      <c r="X85" s="54"/>
    </row>
    <row r="86" spans="3:24" x14ac:dyDescent="0.25">
      <c r="C86" s="86" t="str">
        <f t="shared" si="9"/>
        <v>Nambucca</v>
      </c>
      <c r="D86" t="str">
        <f t="shared" si="10"/>
        <v>Nambucca</v>
      </c>
      <c r="E86" t="s">
        <v>387</v>
      </c>
      <c r="F86" t="s">
        <v>474</v>
      </c>
      <c r="G86" t="s">
        <v>388</v>
      </c>
      <c r="H86" s="86" t="s">
        <v>389</v>
      </c>
      <c r="P86">
        <v>71</v>
      </c>
      <c r="Q86" t="s">
        <v>254</v>
      </c>
      <c r="R86" t="s">
        <v>253</v>
      </c>
      <c r="S86" t="s">
        <v>487</v>
      </c>
      <c r="U86" t="s">
        <v>254</v>
      </c>
      <c r="W86" s="57" t="s">
        <v>594</v>
      </c>
      <c r="X86" s="54"/>
    </row>
    <row r="87" spans="3:24" x14ac:dyDescent="0.25">
      <c r="C87" s="86" t="str">
        <f t="shared" si="9"/>
        <v>Narrabri</v>
      </c>
      <c r="D87" t="str">
        <f t="shared" si="10"/>
        <v>Narrabri</v>
      </c>
      <c r="E87" t="s">
        <v>390</v>
      </c>
      <c r="F87" t="s">
        <v>474</v>
      </c>
      <c r="G87" t="s">
        <v>391</v>
      </c>
      <c r="H87" s="86" t="s">
        <v>339</v>
      </c>
      <c r="P87">
        <v>72</v>
      </c>
      <c r="Q87" t="s">
        <v>254</v>
      </c>
      <c r="R87" t="s">
        <v>300</v>
      </c>
      <c r="S87" t="s">
        <v>299</v>
      </c>
      <c r="U87" t="s">
        <v>254</v>
      </c>
      <c r="W87" s="57" t="s">
        <v>594</v>
      </c>
      <c r="X87" s="54"/>
    </row>
    <row r="88" spans="3:24" x14ac:dyDescent="0.25">
      <c r="C88" s="86" t="str">
        <f t="shared" si="9"/>
        <v>Narrandera</v>
      </c>
      <c r="D88" t="str">
        <f t="shared" si="10"/>
        <v>Narrandera</v>
      </c>
      <c r="E88" t="s">
        <v>392</v>
      </c>
      <c r="F88" t="s">
        <v>474</v>
      </c>
      <c r="G88" t="s">
        <v>393</v>
      </c>
      <c r="H88" s="86" t="s">
        <v>276</v>
      </c>
      <c r="P88">
        <v>73</v>
      </c>
      <c r="Q88" t="s">
        <v>254</v>
      </c>
      <c r="R88" t="s">
        <v>343</v>
      </c>
      <c r="S88" t="s">
        <v>342</v>
      </c>
      <c r="U88" t="s">
        <v>254</v>
      </c>
      <c r="W88" s="57" t="s">
        <v>594</v>
      </c>
      <c r="X88" s="54"/>
    </row>
    <row r="89" spans="3:24" x14ac:dyDescent="0.25">
      <c r="C89" s="86" t="str">
        <f t="shared" si="9"/>
        <v>Narromine</v>
      </c>
      <c r="D89" t="str">
        <f t="shared" si="10"/>
        <v>Narromine</v>
      </c>
      <c r="E89" t="s">
        <v>394</v>
      </c>
      <c r="F89" t="s">
        <v>474</v>
      </c>
      <c r="G89" t="s">
        <v>395</v>
      </c>
      <c r="H89" s="86" t="s">
        <v>306</v>
      </c>
      <c r="P89">
        <v>74</v>
      </c>
      <c r="Q89" t="s">
        <v>254</v>
      </c>
      <c r="R89" t="s">
        <v>429</v>
      </c>
      <c r="S89" t="s">
        <v>527</v>
      </c>
      <c r="U89" t="s">
        <v>254</v>
      </c>
      <c r="W89" s="57" t="s">
        <v>594</v>
      </c>
      <c r="X89" s="54"/>
    </row>
    <row r="90" spans="3:24" x14ac:dyDescent="0.25">
      <c r="C90" s="86" t="str">
        <f t="shared" si="9"/>
        <v>Oberon</v>
      </c>
      <c r="D90" t="str">
        <f t="shared" si="10"/>
        <v>Oberon</v>
      </c>
      <c r="E90" t="s">
        <v>396</v>
      </c>
      <c r="F90" t="s">
        <v>474</v>
      </c>
      <c r="G90" t="s">
        <v>397</v>
      </c>
      <c r="H90" s="86" t="s">
        <v>242</v>
      </c>
      <c r="P90">
        <v>75</v>
      </c>
      <c r="Q90" t="s">
        <v>254</v>
      </c>
      <c r="R90" t="s">
        <v>451</v>
      </c>
      <c r="S90" t="s">
        <v>534</v>
      </c>
      <c r="U90" t="s">
        <v>254</v>
      </c>
      <c r="W90" s="57" t="s">
        <v>594</v>
      </c>
      <c r="X90" s="54"/>
    </row>
    <row r="91" spans="3:24" x14ac:dyDescent="0.25">
      <c r="C91" s="86" t="str">
        <f t="shared" si="9"/>
        <v>Orange</v>
      </c>
      <c r="D91" t="str">
        <f t="shared" si="10"/>
        <v>Orange City</v>
      </c>
      <c r="E91" t="s">
        <v>398</v>
      </c>
      <c r="F91" t="s">
        <v>474</v>
      </c>
      <c r="G91" t="s">
        <v>399</v>
      </c>
      <c r="H91" s="86" t="s">
        <v>257</v>
      </c>
      <c r="P91">
        <v>76</v>
      </c>
      <c r="Q91" t="s">
        <v>233</v>
      </c>
      <c r="R91" t="s">
        <v>232</v>
      </c>
      <c r="S91" t="s">
        <v>231</v>
      </c>
      <c r="U91" t="s">
        <v>233</v>
      </c>
      <c r="W91" s="57" t="s">
        <v>594</v>
      </c>
      <c r="X91" s="54"/>
    </row>
    <row r="92" spans="3:24" x14ac:dyDescent="0.25">
      <c r="C92" s="86" t="str">
        <f t="shared" si="9"/>
        <v>Parkes</v>
      </c>
      <c r="D92" t="str">
        <f t="shared" si="10"/>
        <v>Parkes</v>
      </c>
      <c r="E92" t="s">
        <v>400</v>
      </c>
      <c r="F92" t="s">
        <v>474</v>
      </c>
      <c r="G92" t="s">
        <v>401</v>
      </c>
      <c r="H92" s="86" t="s">
        <v>317</v>
      </c>
      <c r="P92">
        <v>77</v>
      </c>
      <c r="Q92" t="s">
        <v>233</v>
      </c>
      <c r="R92" t="s">
        <v>439</v>
      </c>
      <c r="S92" t="s">
        <v>529</v>
      </c>
      <c r="U92" t="s">
        <v>233</v>
      </c>
      <c r="W92" s="57" t="s">
        <v>594</v>
      </c>
      <c r="X92" s="54"/>
    </row>
    <row r="93" spans="3:24" x14ac:dyDescent="0.25">
      <c r="C93" s="86" t="str">
        <f t="shared" si="9"/>
        <v>Port Macquarie-Hastings</v>
      </c>
      <c r="D93" t="str">
        <f t="shared" si="10"/>
        <v>Port Macquarie-Hastings</v>
      </c>
      <c r="E93" t="s">
        <v>562</v>
      </c>
      <c r="F93" t="s">
        <v>474</v>
      </c>
      <c r="G93" t="s">
        <v>563</v>
      </c>
      <c r="H93" s="86" t="s">
        <v>352</v>
      </c>
      <c r="P93">
        <v>78</v>
      </c>
      <c r="Q93" t="s">
        <v>233</v>
      </c>
      <c r="R93" t="s">
        <v>443</v>
      </c>
      <c r="S93" t="s">
        <v>442</v>
      </c>
      <c r="U93" t="s">
        <v>233</v>
      </c>
      <c r="W93" s="57" t="s">
        <v>594</v>
      </c>
      <c r="X93" s="54"/>
    </row>
    <row r="94" spans="3:24" x14ac:dyDescent="0.25">
      <c r="C94" s="86" t="str">
        <f t="shared" si="9"/>
        <v>Port Stephens</v>
      </c>
      <c r="D94" t="str">
        <f t="shared" si="10"/>
        <v>Port Stephens</v>
      </c>
      <c r="E94" t="s">
        <v>404</v>
      </c>
      <c r="F94" t="s">
        <v>474</v>
      </c>
      <c r="G94" t="s">
        <v>405</v>
      </c>
      <c r="H94" s="86" t="s">
        <v>284</v>
      </c>
      <c r="P94">
        <v>79</v>
      </c>
      <c r="Q94" t="s">
        <v>329</v>
      </c>
      <c r="R94" t="s">
        <v>560</v>
      </c>
      <c r="S94" t="s">
        <v>560</v>
      </c>
      <c r="U94" t="s">
        <v>329</v>
      </c>
      <c r="W94" s="57" t="s">
        <v>594</v>
      </c>
      <c r="X94" s="54"/>
    </row>
    <row r="95" spans="3:24" x14ac:dyDescent="0.25">
      <c r="C95" s="86" t="str">
        <f t="shared" si="9"/>
        <v>Queanbeyan-Palerang Regional</v>
      </c>
      <c r="D95" t="str">
        <f t="shared" si="10"/>
        <v>Queanbeyan-Palerang Regional</v>
      </c>
      <c r="E95" t="s">
        <v>406</v>
      </c>
      <c r="F95" t="s">
        <v>474</v>
      </c>
      <c r="G95" t="s">
        <v>407</v>
      </c>
      <c r="H95" s="86" t="s">
        <v>227</v>
      </c>
      <c r="P95">
        <v>80</v>
      </c>
      <c r="Q95" t="s">
        <v>329</v>
      </c>
      <c r="R95" t="s">
        <v>437</v>
      </c>
      <c r="S95" t="s">
        <v>437</v>
      </c>
      <c r="U95" t="s">
        <v>329</v>
      </c>
      <c r="W95" s="57" t="s">
        <v>594</v>
      </c>
      <c r="X95" s="54"/>
    </row>
    <row r="96" spans="3:24" x14ac:dyDescent="0.25">
      <c r="C96" s="86" t="str">
        <f t="shared" si="9"/>
        <v>Richmond Valley</v>
      </c>
      <c r="D96" t="str">
        <f t="shared" si="10"/>
        <v>Richmond Valley</v>
      </c>
      <c r="E96" t="s">
        <v>408</v>
      </c>
      <c r="F96" t="s">
        <v>474</v>
      </c>
      <c r="G96" t="s">
        <v>409</v>
      </c>
      <c r="H96" s="86" t="s">
        <v>236</v>
      </c>
      <c r="P96">
        <v>81</v>
      </c>
      <c r="Q96" t="s">
        <v>329</v>
      </c>
      <c r="R96" t="s">
        <v>459</v>
      </c>
      <c r="S96" t="s">
        <v>459</v>
      </c>
      <c r="U96" t="s">
        <v>329</v>
      </c>
      <c r="W96" s="57" t="s">
        <v>594</v>
      </c>
      <c r="X96" s="54"/>
    </row>
    <row r="97" spans="2:24" x14ac:dyDescent="0.25">
      <c r="C97" s="86" t="str">
        <f t="shared" si="9"/>
        <v>Shellharbour</v>
      </c>
      <c r="D97" t="str">
        <f t="shared" si="10"/>
        <v>Shellharbour City</v>
      </c>
      <c r="E97" t="s">
        <v>410</v>
      </c>
      <c r="F97" t="s">
        <v>474</v>
      </c>
      <c r="G97" t="s">
        <v>411</v>
      </c>
      <c r="H97" s="86" t="s">
        <v>412</v>
      </c>
      <c r="P97">
        <v>82</v>
      </c>
      <c r="Q97" t="s">
        <v>328</v>
      </c>
      <c r="S97" t="s">
        <v>326</v>
      </c>
      <c r="U97" t="s">
        <v>328</v>
      </c>
      <c r="W97" s="57" t="s">
        <v>328</v>
      </c>
      <c r="X97" s="54" t="s">
        <v>327</v>
      </c>
    </row>
    <row r="98" spans="2:24" x14ac:dyDescent="0.25">
      <c r="C98" s="86" t="str">
        <f t="shared" si="9"/>
        <v>Shoalhaven</v>
      </c>
      <c r="D98" t="str">
        <f t="shared" si="10"/>
        <v>Shoalhaven City</v>
      </c>
      <c r="E98" t="s">
        <v>413</v>
      </c>
      <c r="F98" t="s">
        <v>474</v>
      </c>
      <c r="G98" t="s">
        <v>414</v>
      </c>
      <c r="H98" s="86" t="s">
        <v>415</v>
      </c>
      <c r="P98">
        <v>83</v>
      </c>
      <c r="Q98" t="s">
        <v>328</v>
      </c>
      <c r="R98" t="s">
        <v>433</v>
      </c>
      <c r="S98" t="s">
        <v>328</v>
      </c>
      <c r="U98" t="s">
        <v>328</v>
      </c>
      <c r="W98" s="57" t="s">
        <v>594</v>
      </c>
      <c r="X98" s="54"/>
    </row>
    <row r="99" spans="2:24" x14ac:dyDescent="0.25">
      <c r="C99" s="86" t="str">
        <f t="shared" si="9"/>
        <v>Singleton</v>
      </c>
      <c r="D99" t="str">
        <f t="shared" si="10"/>
        <v>Singleton</v>
      </c>
      <c r="E99" t="s">
        <v>416</v>
      </c>
      <c r="F99" t="s">
        <v>474</v>
      </c>
      <c r="G99" t="s">
        <v>417</v>
      </c>
      <c r="H99" s="86" t="s">
        <v>284</v>
      </c>
      <c r="P99">
        <v>84</v>
      </c>
      <c r="Q99" t="s">
        <v>339</v>
      </c>
      <c r="R99" t="s">
        <v>338</v>
      </c>
      <c r="S99" t="s">
        <v>479</v>
      </c>
      <c r="U99" t="s">
        <v>339</v>
      </c>
      <c r="W99" s="57" t="s">
        <v>594</v>
      </c>
      <c r="X99" s="54"/>
    </row>
    <row r="100" spans="2:24" x14ac:dyDescent="0.25">
      <c r="C100" s="86" t="str">
        <f t="shared" si="9"/>
        <v>Snowy Monaro Regional</v>
      </c>
      <c r="D100" t="str">
        <f t="shared" si="10"/>
        <v>Snowy Monaro Regional</v>
      </c>
      <c r="E100" t="s">
        <v>222</v>
      </c>
      <c r="F100" t="s">
        <v>474</v>
      </c>
      <c r="G100" t="s">
        <v>418</v>
      </c>
      <c r="H100" s="86" t="s">
        <v>419</v>
      </c>
      <c r="P100">
        <v>85</v>
      </c>
      <c r="Q100" t="s">
        <v>339</v>
      </c>
      <c r="R100" t="s">
        <v>347</v>
      </c>
      <c r="S100" t="s">
        <v>507</v>
      </c>
      <c r="U100" t="s">
        <v>339</v>
      </c>
      <c r="W100" s="57" t="s">
        <v>594</v>
      </c>
      <c r="X100" s="54"/>
    </row>
    <row r="101" spans="2:24" x14ac:dyDescent="0.25">
      <c r="C101" s="86" t="str">
        <f t="shared" si="9"/>
        <v>Snowy Valleys</v>
      </c>
      <c r="D101" t="str">
        <f t="shared" si="10"/>
        <v>Snowy Valleys</v>
      </c>
      <c r="E101" t="s">
        <v>420</v>
      </c>
      <c r="F101" t="s">
        <v>474</v>
      </c>
      <c r="G101" t="s">
        <v>421</v>
      </c>
      <c r="H101" s="86" t="s">
        <v>420</v>
      </c>
      <c r="P101">
        <v>86</v>
      </c>
      <c r="Q101" t="s">
        <v>339</v>
      </c>
      <c r="R101" t="s">
        <v>380</v>
      </c>
      <c r="S101" t="s">
        <v>519</v>
      </c>
      <c r="U101" t="s">
        <v>339</v>
      </c>
      <c r="W101" s="57" t="s">
        <v>594</v>
      </c>
      <c r="X101" s="54"/>
    </row>
    <row r="102" spans="2:24" x14ac:dyDescent="0.25">
      <c r="C102" s="86" t="str">
        <f t="shared" si="9"/>
        <v>Southern Downs Regional</v>
      </c>
      <c r="D102" t="str">
        <f t="shared" si="10"/>
        <v>Southern Downs Regional</v>
      </c>
      <c r="E102" t="s">
        <v>422</v>
      </c>
      <c r="F102" t="s">
        <v>474</v>
      </c>
      <c r="G102" t="s">
        <v>423</v>
      </c>
      <c r="H102" s="86" t="s">
        <v>325</v>
      </c>
      <c r="P102">
        <v>87</v>
      </c>
      <c r="Q102" t="s">
        <v>339</v>
      </c>
      <c r="R102" t="s">
        <v>391</v>
      </c>
      <c r="S102" t="s">
        <v>521</v>
      </c>
      <c r="U102" t="s">
        <v>339</v>
      </c>
      <c r="W102" s="57" t="s">
        <v>594</v>
      </c>
      <c r="X102" s="54"/>
    </row>
    <row r="103" spans="2:24" x14ac:dyDescent="0.25">
      <c r="C103" s="86" t="str">
        <f t="shared" si="9"/>
        <v>Swan Hill Rural</v>
      </c>
      <c r="D103" t="str">
        <f t="shared" si="10"/>
        <v>Swan Hill Rural City</v>
      </c>
      <c r="E103" t="s">
        <v>424</v>
      </c>
      <c r="F103" t="s">
        <v>474</v>
      </c>
      <c r="G103" t="s">
        <v>425</v>
      </c>
      <c r="H103" s="86" t="s">
        <v>239</v>
      </c>
      <c r="P103">
        <v>88</v>
      </c>
      <c r="Q103" t="s">
        <v>239</v>
      </c>
      <c r="R103" t="s">
        <v>238</v>
      </c>
      <c r="S103" t="s">
        <v>481</v>
      </c>
      <c r="U103" t="s">
        <v>239</v>
      </c>
      <c r="W103" s="57" t="s">
        <v>594</v>
      </c>
      <c r="X103" s="54"/>
    </row>
    <row r="104" spans="2:24" x14ac:dyDescent="0.25">
      <c r="C104" s="86" t="str">
        <f t="shared" si="9"/>
        <v>Tamworth Regional</v>
      </c>
      <c r="D104" t="str">
        <f t="shared" si="10"/>
        <v>Tamworth Regional</v>
      </c>
      <c r="E104" t="s">
        <v>426</v>
      </c>
      <c r="F104" t="s">
        <v>474</v>
      </c>
      <c r="G104" t="s">
        <v>427</v>
      </c>
      <c r="H104" s="86" t="s">
        <v>336</v>
      </c>
      <c r="P104">
        <v>89</v>
      </c>
      <c r="Q104" t="s">
        <v>239</v>
      </c>
      <c r="R104" t="s">
        <v>341</v>
      </c>
      <c r="S104" t="s">
        <v>505</v>
      </c>
      <c r="U104" t="s">
        <v>239</v>
      </c>
      <c r="W104" s="57" t="s">
        <v>594</v>
      </c>
      <c r="X104" s="54"/>
    </row>
    <row r="105" spans="2:24" x14ac:dyDescent="0.25">
      <c r="C105" s="86" t="str">
        <f t="shared" si="9"/>
        <v>Temora</v>
      </c>
      <c r="D105" t="str">
        <f t="shared" si="10"/>
        <v>Temora</v>
      </c>
      <c r="E105" t="s">
        <v>428</v>
      </c>
      <c r="F105" t="s">
        <v>474</v>
      </c>
      <c r="G105" t="s">
        <v>429</v>
      </c>
      <c r="H105" s="86" t="s">
        <v>254</v>
      </c>
      <c r="P105">
        <v>90</v>
      </c>
      <c r="Q105" t="s">
        <v>239</v>
      </c>
      <c r="S105" t="s">
        <v>517</v>
      </c>
      <c r="U105" t="s">
        <v>239</v>
      </c>
      <c r="W105" s="57" t="s">
        <v>239</v>
      </c>
      <c r="X105" s="54" t="s">
        <v>376</v>
      </c>
    </row>
    <row r="106" spans="2:24" x14ac:dyDescent="0.25">
      <c r="C106" s="86" t="str">
        <f t="shared" si="9"/>
        <v>Tenterfield</v>
      </c>
      <c r="D106" t="str">
        <f t="shared" si="10"/>
        <v>Tenterfield</v>
      </c>
      <c r="E106" t="s">
        <v>430</v>
      </c>
      <c r="F106" t="s">
        <v>474</v>
      </c>
      <c r="G106" t="s">
        <v>431</v>
      </c>
      <c r="H106" s="86" t="s">
        <v>325</v>
      </c>
      <c r="P106">
        <v>91</v>
      </c>
      <c r="Q106" t="s">
        <v>239</v>
      </c>
      <c r="S106" t="s">
        <v>526</v>
      </c>
      <c r="U106" t="s">
        <v>239</v>
      </c>
      <c r="W106" s="57" t="s">
        <v>239</v>
      </c>
      <c r="X106" s="54" t="s">
        <v>425</v>
      </c>
    </row>
    <row r="107" spans="2:24" x14ac:dyDescent="0.25">
      <c r="C107" s="86" t="str">
        <f t="shared" si="9"/>
        <v>Tweed</v>
      </c>
      <c r="D107" t="str">
        <f t="shared" si="10"/>
        <v>Tweed</v>
      </c>
      <c r="E107" t="s">
        <v>432</v>
      </c>
      <c r="F107" t="s">
        <v>474</v>
      </c>
      <c r="G107" t="s">
        <v>433</v>
      </c>
      <c r="H107" s="86" t="s">
        <v>328</v>
      </c>
      <c r="P107">
        <v>92</v>
      </c>
      <c r="Q107" t="s">
        <v>239</v>
      </c>
      <c r="R107" t="s">
        <v>453</v>
      </c>
      <c r="S107" t="s">
        <v>535</v>
      </c>
      <c r="U107" t="s">
        <v>239</v>
      </c>
      <c r="W107" s="57" t="s">
        <v>594</v>
      </c>
      <c r="X107" s="54"/>
    </row>
    <row r="108" spans="2:24" x14ac:dyDescent="0.25">
      <c r="C108" s="86" t="str">
        <f t="shared" si="9"/>
        <v>Unincorporated NSW</v>
      </c>
      <c r="D108" t="str">
        <f t="shared" si="10"/>
        <v>Unincorporated NSW</v>
      </c>
      <c r="E108" t="s">
        <v>221</v>
      </c>
      <c r="F108" t="s">
        <v>474</v>
      </c>
      <c r="G108" t="s">
        <v>221</v>
      </c>
      <c r="H108" s="86" t="s">
        <v>267</v>
      </c>
      <c r="P108">
        <v>93</v>
      </c>
      <c r="Q108" t="s">
        <v>260</v>
      </c>
      <c r="R108" t="s">
        <v>259</v>
      </c>
      <c r="S108" t="s">
        <v>472</v>
      </c>
      <c r="U108" t="s">
        <v>260</v>
      </c>
      <c r="W108" s="57" t="s">
        <v>594</v>
      </c>
      <c r="X108" s="54"/>
    </row>
    <row r="109" spans="2:24" x14ac:dyDescent="0.25">
      <c r="B109" s="84"/>
      <c r="C109" s="86" t="s">
        <v>435</v>
      </c>
      <c r="D109" t="str">
        <f t="shared" si="10"/>
        <v>Upper Hunter</v>
      </c>
      <c r="E109" t="s">
        <v>435</v>
      </c>
      <c r="F109" t="s">
        <v>474</v>
      </c>
      <c r="G109" t="s">
        <v>436</v>
      </c>
      <c r="H109" s="86" t="s">
        <v>284</v>
      </c>
      <c r="P109">
        <v>94</v>
      </c>
      <c r="Q109" t="s">
        <v>260</v>
      </c>
      <c r="R109" t="s">
        <v>262</v>
      </c>
      <c r="S109" t="s">
        <v>489</v>
      </c>
      <c r="U109" t="s">
        <v>260</v>
      </c>
      <c r="W109" s="57" t="s">
        <v>594</v>
      </c>
      <c r="X109" s="54"/>
    </row>
    <row r="110" spans="2:24" x14ac:dyDescent="0.25">
      <c r="B110" s="84"/>
      <c r="C110" s="86" t="s">
        <v>565</v>
      </c>
      <c r="D110" t="str">
        <f t="shared" si="10"/>
        <v>Upper Lachlan</v>
      </c>
      <c r="E110" t="s">
        <v>437</v>
      </c>
      <c r="F110" t="s">
        <v>474</v>
      </c>
      <c r="G110" t="s">
        <v>437</v>
      </c>
      <c r="H110" s="86" t="s">
        <v>329</v>
      </c>
      <c r="P110">
        <v>95</v>
      </c>
      <c r="Q110" t="s">
        <v>260</v>
      </c>
      <c r="R110" t="s">
        <v>264</v>
      </c>
      <c r="S110" t="s">
        <v>490</v>
      </c>
      <c r="U110" t="s">
        <v>260</v>
      </c>
      <c r="W110" s="57" t="s">
        <v>594</v>
      </c>
      <c r="X110" s="54"/>
    </row>
    <row r="111" spans="2:24" x14ac:dyDescent="0.25">
      <c r="C111" s="86" t="str">
        <f t="shared" si="9"/>
        <v>Uralla</v>
      </c>
      <c r="D111" t="str">
        <f t="shared" si="10"/>
        <v>Uralla</v>
      </c>
      <c r="E111" t="s">
        <v>438</v>
      </c>
      <c r="F111" t="s">
        <v>474</v>
      </c>
      <c r="G111" t="s">
        <v>439</v>
      </c>
      <c r="H111" s="86" t="s">
        <v>233</v>
      </c>
      <c r="P111">
        <v>96</v>
      </c>
      <c r="Q111" t="s">
        <v>260</v>
      </c>
      <c r="R111" t="s">
        <v>291</v>
      </c>
      <c r="S111" t="s">
        <v>495</v>
      </c>
      <c r="U111" t="s">
        <v>260</v>
      </c>
      <c r="W111" s="57" t="s">
        <v>594</v>
      </c>
      <c r="X111" s="54"/>
    </row>
    <row r="112" spans="2:24" x14ac:dyDescent="0.25">
      <c r="C112" s="86" t="str">
        <f t="shared" si="9"/>
        <v>Wagga Wagga</v>
      </c>
      <c r="D112" t="str">
        <f t="shared" si="10"/>
        <v>Wagga Wagga City</v>
      </c>
      <c r="E112" t="s">
        <v>440</v>
      </c>
      <c r="F112" t="s">
        <v>474</v>
      </c>
      <c r="G112" t="s">
        <v>441</v>
      </c>
      <c r="H112" s="86" t="s">
        <v>296</v>
      </c>
      <c r="P112">
        <v>97</v>
      </c>
      <c r="Q112" t="s">
        <v>260</v>
      </c>
      <c r="R112" t="s">
        <v>298</v>
      </c>
      <c r="S112" t="s">
        <v>497</v>
      </c>
      <c r="U112" t="s">
        <v>260</v>
      </c>
      <c r="W112" s="57" t="s">
        <v>594</v>
      </c>
      <c r="X112" s="54"/>
    </row>
    <row r="113" spans="2:24" x14ac:dyDescent="0.25">
      <c r="C113" s="86" t="str">
        <f t="shared" si="9"/>
        <v>Walcha</v>
      </c>
      <c r="D113" t="str">
        <f t="shared" si="10"/>
        <v>Walcha</v>
      </c>
      <c r="E113" t="s">
        <v>442</v>
      </c>
      <c r="F113" t="s">
        <v>474</v>
      </c>
      <c r="G113" t="s">
        <v>443</v>
      </c>
      <c r="H113" s="86" t="s">
        <v>233</v>
      </c>
      <c r="P113">
        <v>98</v>
      </c>
      <c r="Q113" t="s">
        <v>260</v>
      </c>
      <c r="R113" t="s">
        <v>445</v>
      </c>
      <c r="S113" t="s">
        <v>531</v>
      </c>
      <c r="U113" t="s">
        <v>260</v>
      </c>
      <c r="W113" s="57" t="s">
        <v>594</v>
      </c>
      <c r="X113" s="54"/>
    </row>
    <row r="114" spans="2:24" x14ac:dyDescent="0.25">
      <c r="C114" s="86" t="str">
        <f t="shared" si="9"/>
        <v>Walgett</v>
      </c>
      <c r="D114" t="str">
        <f t="shared" si="10"/>
        <v>Walgett</v>
      </c>
      <c r="E114" t="s">
        <v>444</v>
      </c>
      <c r="F114" t="s">
        <v>474</v>
      </c>
      <c r="G114" t="s">
        <v>445</v>
      </c>
      <c r="H114" s="86" t="s">
        <v>260</v>
      </c>
      <c r="P114">
        <v>99</v>
      </c>
      <c r="Q114" t="s">
        <v>260</v>
      </c>
      <c r="R114" t="s">
        <v>447</v>
      </c>
      <c r="S114" t="s">
        <v>532</v>
      </c>
      <c r="U114" t="s">
        <v>260</v>
      </c>
      <c r="W114" s="57" t="s">
        <v>594</v>
      </c>
      <c r="X114" s="54"/>
    </row>
    <row r="115" spans="2:24" x14ac:dyDescent="0.25">
      <c r="C115" s="86" t="str">
        <f t="shared" si="9"/>
        <v>Warren</v>
      </c>
      <c r="D115" t="str">
        <f t="shared" si="10"/>
        <v>Warren</v>
      </c>
      <c r="E115" t="s">
        <v>446</v>
      </c>
      <c r="F115" t="s">
        <v>474</v>
      </c>
      <c r="G115" t="s">
        <v>447</v>
      </c>
      <c r="H115" s="86" t="s">
        <v>260</v>
      </c>
      <c r="P115">
        <v>100</v>
      </c>
      <c r="Q115" t="s">
        <v>276</v>
      </c>
      <c r="R115" t="s">
        <v>275</v>
      </c>
      <c r="S115" t="s">
        <v>480</v>
      </c>
      <c r="U115" t="s">
        <v>276</v>
      </c>
      <c r="W115" s="57" t="s">
        <v>594</v>
      </c>
      <c r="X115" s="54"/>
    </row>
    <row r="116" spans="2:24" x14ac:dyDescent="0.25">
      <c r="B116" s="84"/>
      <c r="C116" s="86" t="s">
        <v>448</v>
      </c>
      <c r="D116" t="str">
        <f t="shared" si="10"/>
        <v>Warrumbungle</v>
      </c>
      <c r="E116" t="s">
        <v>448</v>
      </c>
      <c r="F116" t="s">
        <v>474</v>
      </c>
      <c r="G116" t="s">
        <v>449</v>
      </c>
      <c r="H116" s="86" t="s">
        <v>322</v>
      </c>
      <c r="P116">
        <v>101</v>
      </c>
      <c r="Q116" t="s">
        <v>276</v>
      </c>
      <c r="R116" t="s">
        <v>333</v>
      </c>
      <c r="S116" t="s">
        <v>503</v>
      </c>
      <c r="U116" t="s">
        <v>276</v>
      </c>
      <c r="W116" s="57" t="s">
        <v>594</v>
      </c>
      <c r="X116" s="54"/>
    </row>
    <row r="117" spans="2:24" x14ac:dyDescent="0.25">
      <c r="C117" s="86" t="str">
        <f t="shared" si="9"/>
        <v>Weddin</v>
      </c>
      <c r="D117" t="str">
        <f t="shared" si="10"/>
        <v>Weddin</v>
      </c>
      <c r="E117" t="s">
        <v>450</v>
      </c>
      <c r="F117" t="s">
        <v>474</v>
      </c>
      <c r="G117" t="s">
        <v>451</v>
      </c>
      <c r="H117" s="86" t="s">
        <v>254</v>
      </c>
      <c r="P117">
        <v>102</v>
      </c>
      <c r="Q117" t="s">
        <v>276</v>
      </c>
      <c r="R117" t="s">
        <v>363</v>
      </c>
      <c r="S117" t="s">
        <v>512</v>
      </c>
      <c r="U117" t="s">
        <v>276</v>
      </c>
      <c r="W117" s="57" t="s">
        <v>594</v>
      </c>
      <c r="X117" s="54"/>
    </row>
    <row r="118" spans="2:24" x14ac:dyDescent="0.25">
      <c r="C118" s="86" t="str">
        <f t="shared" si="9"/>
        <v>Wentworth</v>
      </c>
      <c r="D118" t="str">
        <f t="shared" si="10"/>
        <v>Wentworth</v>
      </c>
      <c r="E118" t="s">
        <v>452</v>
      </c>
      <c r="F118" t="s">
        <v>474</v>
      </c>
      <c r="G118" t="s">
        <v>453</v>
      </c>
      <c r="H118" s="86" t="s">
        <v>239</v>
      </c>
      <c r="P118">
        <v>103</v>
      </c>
      <c r="Q118" t="s">
        <v>276</v>
      </c>
      <c r="R118" t="s">
        <v>384</v>
      </c>
      <c r="S118" t="s">
        <v>383</v>
      </c>
      <c r="U118" t="s">
        <v>276</v>
      </c>
      <c r="W118" s="57" t="s">
        <v>594</v>
      </c>
      <c r="X118" s="54"/>
    </row>
    <row r="119" spans="2:24" x14ac:dyDescent="0.25">
      <c r="C119" s="86" t="str">
        <f t="shared" si="9"/>
        <v>Wingecarribee</v>
      </c>
      <c r="D119" t="str">
        <f t="shared" si="10"/>
        <v>Wingecarribee</v>
      </c>
      <c r="E119" t="s">
        <v>454</v>
      </c>
      <c r="F119" t="s">
        <v>474</v>
      </c>
      <c r="G119" t="s">
        <v>455</v>
      </c>
      <c r="H119" s="86" t="s">
        <v>456</v>
      </c>
      <c r="P119">
        <v>104</v>
      </c>
      <c r="Q119" t="s">
        <v>276</v>
      </c>
      <c r="R119" t="s">
        <v>393</v>
      </c>
      <c r="S119" t="s">
        <v>522</v>
      </c>
      <c r="U119" t="s">
        <v>276</v>
      </c>
      <c r="W119" s="57" t="s">
        <v>594</v>
      </c>
      <c r="X119" s="54"/>
    </row>
    <row r="120" spans="2:24" x14ac:dyDescent="0.25">
      <c r="C120" s="86" t="str">
        <f t="shared" si="9"/>
        <v>Wodonga</v>
      </c>
      <c r="D120" t="str">
        <f t="shared" si="10"/>
        <v>Wodonga</v>
      </c>
      <c r="E120" t="s">
        <v>457</v>
      </c>
      <c r="F120" t="s">
        <v>474</v>
      </c>
      <c r="G120" t="s">
        <v>458</v>
      </c>
      <c r="H120" s="86" t="s">
        <v>230</v>
      </c>
      <c r="P120">
        <v>105</v>
      </c>
      <c r="Q120" t="s">
        <v>456</v>
      </c>
      <c r="R120" t="s">
        <v>455</v>
      </c>
      <c r="S120" t="s">
        <v>456</v>
      </c>
      <c r="U120" t="s">
        <v>456</v>
      </c>
      <c r="W120" s="57" t="s">
        <v>594</v>
      </c>
      <c r="X120" s="54"/>
    </row>
    <row r="121" spans="2:24" x14ac:dyDescent="0.25">
      <c r="C121" s="86" t="str">
        <f t="shared" si="9"/>
        <v>Yass Valley</v>
      </c>
      <c r="D121" t="str">
        <f t="shared" si="10"/>
        <v>Yass Valley</v>
      </c>
      <c r="E121" t="s">
        <v>459</v>
      </c>
      <c r="F121" t="s">
        <v>474</v>
      </c>
      <c r="G121" t="s">
        <v>459</v>
      </c>
      <c r="H121" s="86" t="s">
        <v>329</v>
      </c>
    </row>
    <row r="127" spans="2:24" ht="21" x14ac:dyDescent="0.35">
      <c r="Q127" s="146" t="s">
        <v>600</v>
      </c>
    </row>
    <row r="128" spans="2:24" x14ac:dyDescent="0.25">
      <c r="Q128" s="66" t="s">
        <v>225</v>
      </c>
    </row>
    <row r="129" spans="17:21" x14ac:dyDescent="0.25">
      <c r="Q129" t="s">
        <v>242</v>
      </c>
      <c r="R129" t="s">
        <v>241</v>
      </c>
      <c r="S129" t="s">
        <v>240</v>
      </c>
      <c r="U129" t="s">
        <v>242</v>
      </c>
    </row>
    <row r="130" spans="17:21" x14ac:dyDescent="0.25">
      <c r="Q130" t="s">
        <v>242</v>
      </c>
      <c r="R130" t="s">
        <v>397</v>
      </c>
      <c r="S130" t="s">
        <v>396</v>
      </c>
      <c r="U130" t="s">
        <v>242</v>
      </c>
    </row>
    <row r="131" spans="17:21" x14ac:dyDescent="0.25">
      <c r="Q131" t="s">
        <v>230</v>
      </c>
      <c r="R131" t="s">
        <v>229</v>
      </c>
      <c r="S131" t="s">
        <v>475</v>
      </c>
      <c r="U131" t="s">
        <v>230</v>
      </c>
    </row>
    <row r="132" spans="17:21" x14ac:dyDescent="0.25">
      <c r="Q132" t="s">
        <v>230</v>
      </c>
      <c r="R132" t="s">
        <v>314</v>
      </c>
      <c r="S132" t="s">
        <v>313</v>
      </c>
      <c r="U132" t="s">
        <v>230</v>
      </c>
    </row>
    <row r="133" spans="17:21" x14ac:dyDescent="0.25">
      <c r="Q133" t="s">
        <v>230</v>
      </c>
      <c r="R133" t="s">
        <v>331</v>
      </c>
      <c r="S133" t="s">
        <v>502</v>
      </c>
      <c r="U133" t="s">
        <v>230</v>
      </c>
    </row>
    <row r="134" spans="17:21" x14ac:dyDescent="0.25">
      <c r="Q134" t="s">
        <v>322</v>
      </c>
      <c r="R134" t="s">
        <v>321</v>
      </c>
      <c r="S134" t="s">
        <v>476</v>
      </c>
      <c r="U134" t="s">
        <v>322</v>
      </c>
    </row>
    <row r="135" spans="17:21" x14ac:dyDescent="0.25">
      <c r="Q135" t="s">
        <v>322</v>
      </c>
      <c r="R135" t="s">
        <v>449</v>
      </c>
      <c r="S135" t="s">
        <v>533</v>
      </c>
      <c r="U135" t="s">
        <v>322</v>
      </c>
    </row>
    <row r="136" spans="17:21" x14ac:dyDescent="0.25">
      <c r="Q136" t="s">
        <v>279</v>
      </c>
      <c r="R136" t="s">
        <v>278</v>
      </c>
      <c r="S136" t="s">
        <v>277</v>
      </c>
      <c r="U136" t="s">
        <v>279</v>
      </c>
    </row>
    <row r="137" spans="17:21" x14ac:dyDescent="0.25">
      <c r="Q137" t="s">
        <v>279</v>
      </c>
      <c r="R137" t="s">
        <v>361</v>
      </c>
      <c r="S137" t="s">
        <v>511</v>
      </c>
      <c r="U137" t="s">
        <v>279</v>
      </c>
    </row>
    <row r="138" spans="17:21" x14ac:dyDescent="0.25">
      <c r="Q138" t="s">
        <v>306</v>
      </c>
      <c r="R138" t="s">
        <v>305</v>
      </c>
      <c r="S138" t="s">
        <v>304</v>
      </c>
      <c r="U138" t="s">
        <v>306</v>
      </c>
    </row>
    <row r="139" spans="17:21" x14ac:dyDescent="0.25">
      <c r="Q139" t="s">
        <v>306</v>
      </c>
      <c r="R139" t="s">
        <v>395</v>
      </c>
      <c r="S139" t="s">
        <v>523</v>
      </c>
      <c r="U139" t="s">
        <v>306</v>
      </c>
    </row>
    <row r="140" spans="17:21" x14ac:dyDescent="0.25">
      <c r="Q140" t="s">
        <v>288</v>
      </c>
      <c r="R140" t="s">
        <v>289</v>
      </c>
      <c r="S140" t="s">
        <v>288</v>
      </c>
      <c r="U140" t="s">
        <v>288</v>
      </c>
    </row>
    <row r="141" spans="17:21" x14ac:dyDescent="0.25">
      <c r="Q141" t="s">
        <v>248</v>
      </c>
      <c r="R141" t="s">
        <v>247</v>
      </c>
      <c r="S141" t="s">
        <v>485</v>
      </c>
      <c r="U141" t="s">
        <v>248</v>
      </c>
    </row>
    <row r="142" spans="17:21" x14ac:dyDescent="0.25">
      <c r="Q142" t="s">
        <v>248</v>
      </c>
      <c r="R142" t="s">
        <v>293</v>
      </c>
      <c r="S142" t="s">
        <v>496</v>
      </c>
      <c r="U142" t="s">
        <v>248</v>
      </c>
    </row>
    <row r="143" spans="17:21" x14ac:dyDescent="0.25">
      <c r="Q143" t="s">
        <v>303</v>
      </c>
      <c r="R143" t="s">
        <v>302</v>
      </c>
      <c r="S143" t="s">
        <v>303</v>
      </c>
      <c r="U143" t="s">
        <v>303</v>
      </c>
    </row>
    <row r="144" spans="17:21" x14ac:dyDescent="0.25">
      <c r="Q144" t="s">
        <v>296</v>
      </c>
      <c r="R144" t="s">
        <v>295</v>
      </c>
      <c r="S144" t="s">
        <v>478</v>
      </c>
      <c r="U144" t="s">
        <v>296</v>
      </c>
    </row>
    <row r="145" spans="17:21" x14ac:dyDescent="0.25">
      <c r="Q145" t="s">
        <v>296</v>
      </c>
      <c r="R145" t="s">
        <v>349</v>
      </c>
      <c r="S145" t="s">
        <v>508</v>
      </c>
      <c r="U145" t="s">
        <v>296</v>
      </c>
    </row>
    <row r="146" spans="17:21" x14ac:dyDescent="0.25">
      <c r="Q146" t="s">
        <v>296</v>
      </c>
      <c r="R146" t="s">
        <v>369</v>
      </c>
      <c r="S146" t="s">
        <v>515</v>
      </c>
      <c r="U146" t="s">
        <v>296</v>
      </c>
    </row>
    <row r="147" spans="17:21" x14ac:dyDescent="0.25">
      <c r="Q147" t="s">
        <v>296</v>
      </c>
      <c r="R147" t="s">
        <v>441</v>
      </c>
      <c r="S147" t="s">
        <v>530</v>
      </c>
      <c r="U147" t="s">
        <v>296</v>
      </c>
    </row>
    <row r="148" spans="17:21" x14ac:dyDescent="0.25">
      <c r="Q148" t="s">
        <v>245</v>
      </c>
      <c r="R148" t="s">
        <v>244</v>
      </c>
      <c r="S148" t="s">
        <v>484</v>
      </c>
      <c r="U148" t="s">
        <v>245</v>
      </c>
    </row>
    <row r="149" spans="17:21" x14ac:dyDescent="0.25">
      <c r="Q149" t="s">
        <v>245</v>
      </c>
      <c r="R149" t="s">
        <v>312</v>
      </c>
      <c r="S149" t="s">
        <v>499</v>
      </c>
      <c r="U149" t="s">
        <v>245</v>
      </c>
    </row>
    <row r="150" spans="17:21" x14ac:dyDescent="0.25">
      <c r="Q150" t="s">
        <v>267</v>
      </c>
      <c r="R150" t="s">
        <v>266</v>
      </c>
      <c r="S150" t="s">
        <v>482</v>
      </c>
      <c r="U150" t="s">
        <v>267</v>
      </c>
    </row>
    <row r="151" spans="17:21" x14ac:dyDescent="0.25">
      <c r="Q151" t="s">
        <v>267</v>
      </c>
      <c r="R151" t="s">
        <v>281</v>
      </c>
      <c r="S151" t="s">
        <v>493</v>
      </c>
      <c r="U151" t="s">
        <v>267</v>
      </c>
    </row>
    <row r="152" spans="17:21" x14ac:dyDescent="0.25">
      <c r="Q152" t="s">
        <v>267</v>
      </c>
      <c r="R152" t="s">
        <v>434</v>
      </c>
      <c r="S152" t="s">
        <v>434</v>
      </c>
      <c r="U152" t="s">
        <v>267</v>
      </c>
    </row>
    <row r="153" spans="17:21" x14ac:dyDescent="0.25">
      <c r="Q153" t="s">
        <v>352</v>
      </c>
      <c r="R153" t="s">
        <v>351</v>
      </c>
      <c r="S153" t="s">
        <v>509</v>
      </c>
      <c r="U153" t="s">
        <v>352</v>
      </c>
    </row>
    <row r="154" spans="17:21" x14ac:dyDescent="0.25">
      <c r="Q154" t="s">
        <v>352</v>
      </c>
      <c r="R154" t="s">
        <v>403</v>
      </c>
      <c r="S154" t="s">
        <v>402</v>
      </c>
      <c r="U154" t="s">
        <v>352</v>
      </c>
    </row>
    <row r="155" spans="17:21" x14ac:dyDescent="0.25">
      <c r="Q155" t="s">
        <v>284</v>
      </c>
      <c r="R155" t="s">
        <v>283</v>
      </c>
      <c r="S155" t="s">
        <v>494</v>
      </c>
      <c r="U155" t="s">
        <v>284</v>
      </c>
    </row>
    <row r="156" spans="17:21" x14ac:dyDescent="0.25">
      <c r="Q156" t="s">
        <v>284</v>
      </c>
      <c r="R156" t="s">
        <v>308</v>
      </c>
      <c r="S156" t="s">
        <v>498</v>
      </c>
      <c r="U156" t="s">
        <v>284</v>
      </c>
    </row>
    <row r="157" spans="17:21" x14ac:dyDescent="0.25">
      <c r="Q157" t="s">
        <v>284</v>
      </c>
      <c r="R157" t="s">
        <v>371</v>
      </c>
      <c r="S157" t="s">
        <v>516</v>
      </c>
      <c r="U157" t="s">
        <v>284</v>
      </c>
    </row>
    <row r="158" spans="17:21" x14ac:dyDescent="0.25">
      <c r="Q158" t="s">
        <v>284</v>
      </c>
      <c r="R158" t="s">
        <v>386</v>
      </c>
      <c r="S158" t="s">
        <v>520</v>
      </c>
      <c r="U158" t="s">
        <v>284</v>
      </c>
    </row>
    <row r="159" spans="17:21" x14ac:dyDescent="0.25">
      <c r="Q159" t="s">
        <v>284</v>
      </c>
      <c r="R159" t="s">
        <v>405</v>
      </c>
      <c r="S159" t="s">
        <v>404</v>
      </c>
      <c r="U159" t="s">
        <v>284</v>
      </c>
    </row>
    <row r="160" spans="17:21" x14ac:dyDescent="0.25">
      <c r="Q160" t="s">
        <v>284</v>
      </c>
      <c r="R160" t="s">
        <v>417</v>
      </c>
      <c r="S160" t="s">
        <v>416</v>
      </c>
      <c r="U160" t="s">
        <v>284</v>
      </c>
    </row>
    <row r="161" spans="17:21" x14ac:dyDescent="0.25">
      <c r="Q161" t="s">
        <v>284</v>
      </c>
      <c r="R161" t="s">
        <v>436</v>
      </c>
      <c r="S161" s="84" t="s">
        <v>435</v>
      </c>
      <c r="U161" t="s">
        <v>284</v>
      </c>
    </row>
    <row r="162" spans="17:21" x14ac:dyDescent="0.25">
      <c r="Q162" t="s">
        <v>355</v>
      </c>
      <c r="R162" t="s">
        <v>354</v>
      </c>
      <c r="S162" t="s">
        <v>353</v>
      </c>
      <c r="U162" t="s">
        <v>355</v>
      </c>
    </row>
    <row r="163" spans="17:21" x14ac:dyDescent="0.25">
      <c r="Q163" t="s">
        <v>287</v>
      </c>
      <c r="R163" t="s">
        <v>286</v>
      </c>
      <c r="S163" t="s">
        <v>285</v>
      </c>
      <c r="U163" t="s">
        <v>287</v>
      </c>
    </row>
    <row r="164" spans="17:21" x14ac:dyDescent="0.25">
      <c r="Q164" t="s">
        <v>336</v>
      </c>
      <c r="R164" t="s">
        <v>335</v>
      </c>
      <c r="S164" t="s">
        <v>504</v>
      </c>
      <c r="U164" t="s">
        <v>336</v>
      </c>
    </row>
    <row r="165" spans="17:21" x14ac:dyDescent="0.25">
      <c r="Q165" t="s">
        <v>336</v>
      </c>
      <c r="R165" t="s">
        <v>367</v>
      </c>
      <c r="S165" t="s">
        <v>514</v>
      </c>
      <c r="U165" t="s">
        <v>336</v>
      </c>
    </row>
    <row r="166" spans="17:21" x14ac:dyDescent="0.25">
      <c r="Q166" t="s">
        <v>336</v>
      </c>
      <c r="R166" t="s">
        <v>427</v>
      </c>
      <c r="S166" t="s">
        <v>426</v>
      </c>
      <c r="U166" t="s">
        <v>336</v>
      </c>
    </row>
    <row r="167" spans="17:21" x14ac:dyDescent="0.25">
      <c r="Q167" t="s">
        <v>553</v>
      </c>
      <c r="R167" t="s">
        <v>561</v>
      </c>
      <c r="S167" t="s">
        <v>553</v>
      </c>
      <c r="U167" t="s">
        <v>553</v>
      </c>
    </row>
    <row r="168" spans="17:21" x14ac:dyDescent="0.25">
      <c r="Q168" t="s">
        <v>317</v>
      </c>
      <c r="R168" t="s">
        <v>316</v>
      </c>
      <c r="S168" t="s">
        <v>500</v>
      </c>
      <c r="U168" t="s">
        <v>317</v>
      </c>
    </row>
    <row r="169" spans="17:21" x14ac:dyDescent="0.25">
      <c r="Q169" t="s">
        <v>317</v>
      </c>
      <c r="R169" t="s">
        <v>359</v>
      </c>
      <c r="S169" t="s">
        <v>510</v>
      </c>
      <c r="U169" t="s">
        <v>317</v>
      </c>
    </row>
    <row r="170" spans="17:21" x14ac:dyDescent="0.25">
      <c r="Q170" t="s">
        <v>317</v>
      </c>
      <c r="R170" t="s">
        <v>401</v>
      </c>
      <c r="S170" t="s">
        <v>525</v>
      </c>
      <c r="U170" t="s">
        <v>317</v>
      </c>
    </row>
    <row r="171" spans="17:21" x14ac:dyDescent="0.25">
      <c r="Q171" t="s">
        <v>374</v>
      </c>
      <c r="R171" t="s">
        <v>373</v>
      </c>
      <c r="S171" t="s">
        <v>372</v>
      </c>
      <c r="U171" t="s">
        <v>374</v>
      </c>
    </row>
    <row r="172" spans="17:21" x14ac:dyDescent="0.25">
      <c r="Q172" t="s">
        <v>251</v>
      </c>
      <c r="R172" t="s">
        <v>250</v>
      </c>
      <c r="S172" t="s">
        <v>486</v>
      </c>
      <c r="U172" t="s">
        <v>251</v>
      </c>
    </row>
    <row r="173" spans="17:21" x14ac:dyDescent="0.25">
      <c r="Q173" t="s">
        <v>251</v>
      </c>
      <c r="R173" t="s">
        <v>310</v>
      </c>
      <c r="S173" t="s">
        <v>309</v>
      </c>
      <c r="U173" t="s">
        <v>251</v>
      </c>
    </row>
    <row r="174" spans="17:21" x14ac:dyDescent="0.25">
      <c r="Q174" t="s">
        <v>251</v>
      </c>
      <c r="R174" t="s">
        <v>382</v>
      </c>
      <c r="S174" t="s">
        <v>381</v>
      </c>
      <c r="U174" t="s">
        <v>251</v>
      </c>
    </row>
    <row r="175" spans="17:21" x14ac:dyDescent="0.25">
      <c r="Q175" t="s">
        <v>389</v>
      </c>
      <c r="R175" t="s">
        <v>388</v>
      </c>
      <c r="S175" t="s">
        <v>389</v>
      </c>
      <c r="U175" t="s">
        <v>389</v>
      </c>
    </row>
    <row r="176" spans="17:21" x14ac:dyDescent="0.25">
      <c r="Q176" t="s">
        <v>325</v>
      </c>
      <c r="R176" t="s">
        <v>324</v>
      </c>
      <c r="S176" t="s">
        <v>323</v>
      </c>
      <c r="U176" t="s">
        <v>325</v>
      </c>
    </row>
    <row r="177" spans="17:21" x14ac:dyDescent="0.25">
      <c r="Q177" t="s">
        <v>325</v>
      </c>
      <c r="R177" t="s">
        <v>431</v>
      </c>
      <c r="S177" t="s">
        <v>528</v>
      </c>
      <c r="U177" t="s">
        <v>325</v>
      </c>
    </row>
    <row r="178" spans="17:21" x14ac:dyDescent="0.25">
      <c r="Q178" t="s">
        <v>236</v>
      </c>
      <c r="R178" t="s">
        <v>235</v>
      </c>
      <c r="S178" t="s">
        <v>483</v>
      </c>
      <c r="U178" t="s">
        <v>236</v>
      </c>
    </row>
    <row r="179" spans="17:21" x14ac:dyDescent="0.25">
      <c r="Q179" t="s">
        <v>236</v>
      </c>
      <c r="R179" t="s">
        <v>269</v>
      </c>
      <c r="S179" t="s">
        <v>491</v>
      </c>
      <c r="U179" t="s">
        <v>236</v>
      </c>
    </row>
    <row r="180" spans="17:21" x14ac:dyDescent="0.25">
      <c r="Q180" t="s">
        <v>236</v>
      </c>
      <c r="R180" t="s">
        <v>357</v>
      </c>
      <c r="S180" t="s">
        <v>356</v>
      </c>
      <c r="U180" t="s">
        <v>236</v>
      </c>
    </row>
    <row r="181" spans="17:21" x14ac:dyDescent="0.25">
      <c r="Q181" t="s">
        <v>236</v>
      </c>
      <c r="R181" t="s">
        <v>365</v>
      </c>
      <c r="S181" t="s">
        <v>513</v>
      </c>
      <c r="U181" t="s">
        <v>236</v>
      </c>
    </row>
    <row r="182" spans="17:21" x14ac:dyDescent="0.25">
      <c r="Q182" t="s">
        <v>236</v>
      </c>
      <c r="R182" t="s">
        <v>409</v>
      </c>
      <c r="S182" t="s">
        <v>408</v>
      </c>
      <c r="U182" t="s">
        <v>236</v>
      </c>
    </row>
    <row r="183" spans="17:21" x14ac:dyDescent="0.25">
      <c r="Q183" t="s">
        <v>257</v>
      </c>
      <c r="R183" t="s">
        <v>256</v>
      </c>
      <c r="S183" t="s">
        <v>488</v>
      </c>
      <c r="U183" t="s">
        <v>257</v>
      </c>
    </row>
    <row r="184" spans="17:21" x14ac:dyDescent="0.25">
      <c r="Q184" t="s">
        <v>257</v>
      </c>
      <c r="R184" t="s">
        <v>271</v>
      </c>
      <c r="S184" t="s">
        <v>270</v>
      </c>
      <c r="U184" t="s">
        <v>257</v>
      </c>
    </row>
    <row r="185" spans="17:21" x14ac:dyDescent="0.25">
      <c r="Q185" t="s">
        <v>257</v>
      </c>
      <c r="R185" t="s">
        <v>399</v>
      </c>
      <c r="S185" t="s">
        <v>524</v>
      </c>
      <c r="U185" t="s">
        <v>257</v>
      </c>
    </row>
    <row r="186" spans="17:21" x14ac:dyDescent="0.25">
      <c r="Q186" t="s">
        <v>227</v>
      </c>
      <c r="R186" t="s">
        <v>407</v>
      </c>
      <c r="S186" t="s">
        <v>406</v>
      </c>
      <c r="U186" t="s">
        <v>227</v>
      </c>
    </row>
    <row r="187" spans="17:21" x14ac:dyDescent="0.25">
      <c r="Q187" t="s">
        <v>412</v>
      </c>
      <c r="R187" t="s">
        <v>411</v>
      </c>
      <c r="S187" t="s">
        <v>412</v>
      </c>
      <c r="U187" t="s">
        <v>412</v>
      </c>
    </row>
    <row r="188" spans="17:21" x14ac:dyDescent="0.25">
      <c r="Q188" t="s">
        <v>415</v>
      </c>
      <c r="R188" t="s">
        <v>414</v>
      </c>
      <c r="S188" t="s">
        <v>415</v>
      </c>
      <c r="U188" t="s">
        <v>415</v>
      </c>
    </row>
    <row r="189" spans="17:21" x14ac:dyDescent="0.25">
      <c r="Q189" t="s">
        <v>419</v>
      </c>
      <c r="R189" t="s">
        <v>418</v>
      </c>
      <c r="S189" t="s">
        <v>222</v>
      </c>
      <c r="U189" t="s">
        <v>419</v>
      </c>
    </row>
    <row r="190" spans="17:21" x14ac:dyDescent="0.25">
      <c r="Q190" t="s">
        <v>420</v>
      </c>
      <c r="R190" t="s">
        <v>421</v>
      </c>
      <c r="S190" t="s">
        <v>420</v>
      </c>
      <c r="U190" t="s">
        <v>420</v>
      </c>
    </row>
    <row r="191" spans="17:21" x14ac:dyDescent="0.25">
      <c r="Q191" t="s">
        <v>254</v>
      </c>
      <c r="R191" t="s">
        <v>253</v>
      </c>
      <c r="S191" t="s">
        <v>487</v>
      </c>
      <c r="U191" t="s">
        <v>254</v>
      </c>
    </row>
    <row r="192" spans="17:21" x14ac:dyDescent="0.25">
      <c r="Q192" t="s">
        <v>254</v>
      </c>
      <c r="R192" t="s">
        <v>300</v>
      </c>
      <c r="S192" t="s">
        <v>299</v>
      </c>
      <c r="U192" t="s">
        <v>254</v>
      </c>
    </row>
    <row r="193" spans="17:21" x14ac:dyDescent="0.25">
      <c r="Q193" t="s">
        <v>254</v>
      </c>
      <c r="R193" t="s">
        <v>343</v>
      </c>
      <c r="S193" t="s">
        <v>342</v>
      </c>
      <c r="U193" t="s">
        <v>254</v>
      </c>
    </row>
    <row r="194" spans="17:21" x14ac:dyDescent="0.25">
      <c r="Q194" t="s">
        <v>254</v>
      </c>
      <c r="R194" t="s">
        <v>429</v>
      </c>
      <c r="S194" t="s">
        <v>527</v>
      </c>
      <c r="U194" t="s">
        <v>254</v>
      </c>
    </row>
    <row r="195" spans="17:21" x14ac:dyDescent="0.25">
      <c r="Q195" t="s">
        <v>254</v>
      </c>
      <c r="R195" t="s">
        <v>451</v>
      </c>
      <c r="S195" t="s">
        <v>534</v>
      </c>
      <c r="U195" t="s">
        <v>254</v>
      </c>
    </row>
    <row r="196" spans="17:21" x14ac:dyDescent="0.25">
      <c r="Q196" t="s">
        <v>233</v>
      </c>
      <c r="R196" t="s">
        <v>232</v>
      </c>
      <c r="S196" t="s">
        <v>231</v>
      </c>
      <c r="U196" t="s">
        <v>233</v>
      </c>
    </row>
    <row r="197" spans="17:21" x14ac:dyDescent="0.25">
      <c r="Q197" t="s">
        <v>233</v>
      </c>
      <c r="R197" t="s">
        <v>439</v>
      </c>
      <c r="S197" t="s">
        <v>529</v>
      </c>
      <c r="U197" t="s">
        <v>233</v>
      </c>
    </row>
    <row r="198" spans="17:21" x14ac:dyDescent="0.25">
      <c r="Q198" t="s">
        <v>233</v>
      </c>
      <c r="R198" t="s">
        <v>443</v>
      </c>
      <c r="S198" t="s">
        <v>442</v>
      </c>
      <c r="U198" t="s">
        <v>233</v>
      </c>
    </row>
    <row r="199" spans="17:21" x14ac:dyDescent="0.25">
      <c r="Q199" t="s">
        <v>329</v>
      </c>
      <c r="R199" t="s">
        <v>560</v>
      </c>
      <c r="S199" t="s">
        <v>560</v>
      </c>
      <c r="U199" t="s">
        <v>329</v>
      </c>
    </row>
    <row r="200" spans="17:21" x14ac:dyDescent="0.25">
      <c r="Q200" t="s">
        <v>329</v>
      </c>
      <c r="R200" t="s">
        <v>437</v>
      </c>
      <c r="S200" t="s">
        <v>437</v>
      </c>
      <c r="U200" t="s">
        <v>329</v>
      </c>
    </row>
    <row r="201" spans="17:21" x14ac:dyDescent="0.25">
      <c r="Q201" t="s">
        <v>329</v>
      </c>
      <c r="R201" t="s">
        <v>459</v>
      </c>
      <c r="S201" t="s">
        <v>459</v>
      </c>
      <c r="U201" t="s">
        <v>329</v>
      </c>
    </row>
    <row r="202" spans="17:21" x14ac:dyDescent="0.25">
      <c r="Q202" t="s">
        <v>328</v>
      </c>
      <c r="R202" t="s">
        <v>433</v>
      </c>
      <c r="S202" t="s">
        <v>328</v>
      </c>
      <c r="U202" t="s">
        <v>328</v>
      </c>
    </row>
    <row r="203" spans="17:21" x14ac:dyDescent="0.25">
      <c r="Q203" t="s">
        <v>339</v>
      </c>
      <c r="R203" t="s">
        <v>338</v>
      </c>
      <c r="S203" t="s">
        <v>479</v>
      </c>
      <c r="U203" t="s">
        <v>339</v>
      </c>
    </row>
    <row r="204" spans="17:21" x14ac:dyDescent="0.25">
      <c r="Q204" t="s">
        <v>339</v>
      </c>
      <c r="R204" t="s">
        <v>347</v>
      </c>
      <c r="S204" t="s">
        <v>507</v>
      </c>
      <c r="U204" t="s">
        <v>339</v>
      </c>
    </row>
    <row r="205" spans="17:21" x14ac:dyDescent="0.25">
      <c r="Q205" t="s">
        <v>339</v>
      </c>
      <c r="R205" t="s">
        <v>380</v>
      </c>
      <c r="S205" t="s">
        <v>519</v>
      </c>
      <c r="U205" t="s">
        <v>339</v>
      </c>
    </row>
    <row r="206" spans="17:21" x14ac:dyDescent="0.25">
      <c r="Q206" t="s">
        <v>339</v>
      </c>
      <c r="R206" t="s">
        <v>391</v>
      </c>
      <c r="S206" t="s">
        <v>521</v>
      </c>
      <c r="U206" t="s">
        <v>339</v>
      </c>
    </row>
    <row r="207" spans="17:21" x14ac:dyDescent="0.25">
      <c r="Q207" t="s">
        <v>239</v>
      </c>
      <c r="R207" t="s">
        <v>238</v>
      </c>
      <c r="S207" t="s">
        <v>481</v>
      </c>
      <c r="U207" t="s">
        <v>239</v>
      </c>
    </row>
    <row r="208" spans="17:21" x14ac:dyDescent="0.25">
      <c r="Q208" t="s">
        <v>239</v>
      </c>
      <c r="R208" t="s">
        <v>341</v>
      </c>
      <c r="S208" t="s">
        <v>505</v>
      </c>
      <c r="U208" t="s">
        <v>239</v>
      </c>
    </row>
    <row r="209" spans="17:21" x14ac:dyDescent="0.25">
      <c r="Q209" t="s">
        <v>239</v>
      </c>
      <c r="R209" t="s">
        <v>453</v>
      </c>
      <c r="S209" t="s">
        <v>535</v>
      </c>
      <c r="U209" t="s">
        <v>239</v>
      </c>
    </row>
    <row r="210" spans="17:21" x14ac:dyDescent="0.25">
      <c r="Q210" t="s">
        <v>260</v>
      </c>
      <c r="R210" t="s">
        <v>259</v>
      </c>
      <c r="S210" t="s">
        <v>472</v>
      </c>
      <c r="U210" t="s">
        <v>260</v>
      </c>
    </row>
    <row r="211" spans="17:21" x14ac:dyDescent="0.25">
      <c r="Q211" t="s">
        <v>260</v>
      </c>
      <c r="R211" t="s">
        <v>262</v>
      </c>
      <c r="S211" t="s">
        <v>489</v>
      </c>
      <c r="U211" t="s">
        <v>260</v>
      </c>
    </row>
    <row r="212" spans="17:21" x14ac:dyDescent="0.25">
      <c r="Q212" t="s">
        <v>260</v>
      </c>
      <c r="R212" t="s">
        <v>264</v>
      </c>
      <c r="S212" t="s">
        <v>490</v>
      </c>
      <c r="U212" t="s">
        <v>260</v>
      </c>
    </row>
    <row r="213" spans="17:21" x14ac:dyDescent="0.25">
      <c r="Q213" t="s">
        <v>260</v>
      </c>
      <c r="R213" t="s">
        <v>291</v>
      </c>
      <c r="S213" t="s">
        <v>495</v>
      </c>
      <c r="U213" t="s">
        <v>260</v>
      </c>
    </row>
    <row r="214" spans="17:21" x14ac:dyDescent="0.25">
      <c r="Q214" t="s">
        <v>260</v>
      </c>
      <c r="R214" t="s">
        <v>298</v>
      </c>
      <c r="S214" t="s">
        <v>497</v>
      </c>
      <c r="U214" t="s">
        <v>260</v>
      </c>
    </row>
    <row r="215" spans="17:21" x14ac:dyDescent="0.25">
      <c r="Q215" t="s">
        <v>260</v>
      </c>
      <c r="R215" t="s">
        <v>445</v>
      </c>
      <c r="S215" t="s">
        <v>531</v>
      </c>
      <c r="U215" t="s">
        <v>260</v>
      </c>
    </row>
    <row r="216" spans="17:21" x14ac:dyDescent="0.25">
      <c r="Q216" t="s">
        <v>260</v>
      </c>
      <c r="R216" t="s">
        <v>447</v>
      </c>
      <c r="S216" t="s">
        <v>532</v>
      </c>
      <c r="U216" t="s">
        <v>260</v>
      </c>
    </row>
    <row r="217" spans="17:21" x14ac:dyDescent="0.25">
      <c r="Q217" t="s">
        <v>276</v>
      </c>
      <c r="R217" t="s">
        <v>275</v>
      </c>
      <c r="S217" t="s">
        <v>480</v>
      </c>
      <c r="U217" t="s">
        <v>276</v>
      </c>
    </row>
    <row r="218" spans="17:21" x14ac:dyDescent="0.25">
      <c r="Q218" t="s">
        <v>276</v>
      </c>
      <c r="R218" t="s">
        <v>333</v>
      </c>
      <c r="S218" t="s">
        <v>503</v>
      </c>
      <c r="U218" t="s">
        <v>276</v>
      </c>
    </row>
    <row r="219" spans="17:21" x14ac:dyDescent="0.25">
      <c r="Q219" t="s">
        <v>276</v>
      </c>
      <c r="R219" t="s">
        <v>363</v>
      </c>
      <c r="S219" t="s">
        <v>512</v>
      </c>
      <c r="U219" t="s">
        <v>276</v>
      </c>
    </row>
    <row r="220" spans="17:21" x14ac:dyDescent="0.25">
      <c r="Q220" t="s">
        <v>276</v>
      </c>
      <c r="R220" t="s">
        <v>384</v>
      </c>
      <c r="S220" t="s">
        <v>383</v>
      </c>
      <c r="U220" t="s">
        <v>276</v>
      </c>
    </row>
    <row r="221" spans="17:21" x14ac:dyDescent="0.25">
      <c r="Q221" t="s">
        <v>276</v>
      </c>
      <c r="R221" t="s">
        <v>393</v>
      </c>
      <c r="S221" t="s">
        <v>522</v>
      </c>
      <c r="U221" t="s">
        <v>276</v>
      </c>
    </row>
    <row r="222" spans="17:21" x14ac:dyDescent="0.25">
      <c r="Q222" t="s">
        <v>456</v>
      </c>
      <c r="R222" t="s">
        <v>455</v>
      </c>
      <c r="S222" t="s">
        <v>456</v>
      </c>
      <c r="U222" t="s">
        <v>456</v>
      </c>
    </row>
  </sheetData>
  <sheetProtection algorithmName="SHA-512" hashValue="SU25MGRCZvrz4EqT6tK2GEjsXuqxvgyqxadidgItnQQ6gcUyvz0yM1LmmZO+YuW7XMtfroG2h+Bn3xpnpRzbiQ==" saltValue="C7dt8BrVhq2+7MUYdL60Pg==" spinCount="100000" sheet="1" objects="1" scenarios="1" selectLockedCells="1"/>
  <autoFilter ref="Q16:U120" xr:uid="{0E42B243-FA86-4F52-A62A-8BB9102E12B4}"/>
  <sortState xmlns:xlrd2="http://schemas.microsoft.com/office/spreadsheetml/2017/richdata2" ref="U17:V121">
    <sortCondition ref="U17:U121"/>
  </sortState>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0C02FFB-2B97-4AC2-939F-AF3C334D6D42}">
          <x14:formula1>
            <xm:f>SALM!$B$5:$B$133</xm:f>
          </x14:formula1>
          <xm:sqref>G2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Business</vt:lpstr>
      <vt:lpstr>Data</vt:lpstr>
      <vt:lpstr>SALM</vt:lpstr>
      <vt:lpstr>REDS</vt:lpstr>
      <vt:lpstr>ACat</vt:lpstr>
      <vt:lpstr>FCat</vt:lpstr>
      <vt:lpstr>HCat</vt:lpstr>
      <vt:lpstr>SectionD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Nir</dc:creator>
  <cp:lastModifiedBy>Adam Nir</cp:lastModifiedBy>
  <cp:lastPrinted>2020-05-18T08:33:46Z</cp:lastPrinted>
  <dcterms:created xsi:type="dcterms:W3CDTF">2020-04-29T05:05:08Z</dcterms:created>
  <dcterms:modified xsi:type="dcterms:W3CDTF">2020-06-25T00:49:04Z</dcterms:modified>
</cp:coreProperties>
</file>