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5" yWindow="210" windowWidth="19035" windowHeight="11640" tabRatio="756" activeTab="1"/>
  </bookViews>
  <sheets>
    <sheet name="Risk Register" sheetId="1" r:id="rId1"/>
    <sheet name="Instructions" sheetId="11" r:id="rId2"/>
    <sheet name="Risk Area and Risk Matrix " sheetId="10" r:id="rId3"/>
    <sheet name="Risk Assessment Criteria" sheetId="7" r:id="rId4"/>
    <sheet name="Risk Profile" sheetId="2" r:id="rId5"/>
    <sheet name="Risk Treatment 1" sheetId="3" r:id="rId6"/>
    <sheet name="Example Risk Register" sheetId="12" r:id="rId7"/>
    <sheet name="Example Risk Treatment Plan" sheetId="13" r:id="rId8"/>
  </sheets>
  <definedNames>
    <definedName name="_xlnm._FilterDatabase" localSheetId="6" hidden="1">'Example Risk Register'!$A$4:$X$5</definedName>
    <definedName name="_xlnm._FilterDatabase" localSheetId="0" hidden="1">'Risk Register'!$A$4:$X$5</definedName>
    <definedName name="eHealthWA_PAS_RiskLog_v1_1_Sheet3_List" localSheetId="6">#REF!</definedName>
    <definedName name="eHealthWA_PAS_RiskLog_v1_1_Sheet3_List" localSheetId="7">#REF!</definedName>
    <definedName name="eHealthWA_PAS_RiskLog_v1_1_Sheet3_List">#REF!</definedName>
    <definedName name="Levels" localSheetId="6">'Example Risk Register'!#REF!</definedName>
    <definedName name="Levels" localSheetId="7">'Risk Register'!#REF!</definedName>
    <definedName name="Levels">'Risk Register'!#REF!</definedName>
    <definedName name="OLE_LINK38" localSheetId="3">'Risk Assessment Criteria'!$C$4</definedName>
    <definedName name="OLE_LINK39" localSheetId="3">'Risk Assessment Criteria'!$D$4</definedName>
    <definedName name="OLE_LINK40" localSheetId="3">'Risk Assessment Criteria'!$E$4</definedName>
    <definedName name="OLE_LINK41" localSheetId="3">'Risk Assessment Criteria'!$F$4</definedName>
    <definedName name="OLE_LINK42" localSheetId="3">'Risk Assessment Criteria'!$G$4</definedName>
    <definedName name="OLE_LINK43" localSheetId="3">'Risk Assessment Criteria'!$H$4</definedName>
    <definedName name="_xlnm.Print_Area" localSheetId="6">'Example Risk Register'!$A$1:$V$30</definedName>
    <definedName name="_xlnm.Print_Area" localSheetId="7">'Example Risk Treatment Plan'!$A$1:$N$48</definedName>
    <definedName name="_xlnm.Print_Area" localSheetId="1">Instructions!$A$1:$U$60</definedName>
    <definedName name="_xlnm.Print_Area" localSheetId="2">'Risk Area and Risk Matrix '!$A$1:$K$34</definedName>
    <definedName name="_xlnm.Print_Area" localSheetId="3">'Risk Assessment Criteria'!$A$1:$J$19</definedName>
    <definedName name="_xlnm.Print_Area" localSheetId="4">'Risk Profile'!$A$1:$H$21</definedName>
    <definedName name="_xlnm.Print_Area" localSheetId="0">'Risk Register'!$A$1:$V$28</definedName>
    <definedName name="_xlnm.Print_Area" localSheetId="5">'Risk Treatment 1'!$A$1:$N$48</definedName>
    <definedName name="RiskLevels" localSheetId="6">'Example Risk Register'!#REF!</definedName>
    <definedName name="RiskLevels" localSheetId="7">'Risk Register'!#REF!</definedName>
    <definedName name="RiskLevels">'Risk Register'!#REF!</definedName>
    <definedName name="RiskProfile" localSheetId="6">'Example Risk Register'!$X$3:$X$7</definedName>
    <definedName name="RiskProfile">'Risk Register'!$X$3:$X$7</definedName>
    <definedName name="Status" localSheetId="6">'Example Risk Register'!$W$3:$W$5</definedName>
    <definedName name="Status">'Risk Register'!$W$3:$W$5</definedName>
  </definedNames>
  <calcPr calcId="125725"/>
</workbook>
</file>

<file path=xl/calcChain.xml><?xml version="1.0" encoding="utf-8"?>
<calcChain xmlns="http://schemas.openxmlformats.org/spreadsheetml/2006/main">
  <c r="M28" i="12"/>
  <c r="P28" s="1"/>
  <c r="L28"/>
  <c r="M27"/>
  <c r="P27" s="1"/>
  <c r="L27"/>
  <c r="M26"/>
  <c r="P26" s="1"/>
  <c r="L26"/>
  <c r="M25"/>
  <c r="P25" s="1"/>
  <c r="L25"/>
  <c r="M24"/>
  <c r="P24" s="1"/>
  <c r="L24"/>
  <c r="M23"/>
  <c r="P23" s="1"/>
  <c r="L23"/>
  <c r="M22"/>
  <c r="P22" s="1"/>
  <c r="L22"/>
  <c r="M21"/>
  <c r="P21" s="1"/>
  <c r="L21"/>
  <c r="M20"/>
  <c r="P20" s="1"/>
  <c r="L20"/>
  <c r="M19"/>
  <c r="P19" s="1"/>
  <c r="L19"/>
  <c r="M18"/>
  <c r="P18" s="1"/>
  <c r="L18"/>
  <c r="M17"/>
  <c r="P17" s="1"/>
  <c r="L17"/>
  <c r="M16"/>
  <c r="P16" s="1"/>
  <c r="L16"/>
  <c r="M15"/>
  <c r="P15" s="1"/>
  <c r="L15"/>
  <c r="M14"/>
  <c r="P14" s="1"/>
  <c r="L14"/>
  <c r="M13"/>
  <c r="P13" s="1"/>
  <c r="L13"/>
  <c r="M12"/>
  <c r="P12" s="1"/>
  <c r="L12"/>
  <c r="M11"/>
  <c r="P11" s="1"/>
  <c r="L11"/>
  <c r="M10"/>
  <c r="P10" s="1"/>
  <c r="L10"/>
  <c r="M9"/>
  <c r="P9" s="1"/>
  <c r="L9"/>
  <c r="AB8"/>
  <c r="AA8"/>
  <c r="M8"/>
  <c r="P8" s="1"/>
  <c r="L8"/>
  <c r="AB7"/>
  <c r="AA7"/>
  <c r="Y7"/>
  <c r="M7"/>
  <c r="P7" s="1"/>
  <c r="L7"/>
  <c r="AB6"/>
  <c r="AA6"/>
  <c r="Y6"/>
  <c r="M6"/>
  <c r="L6"/>
  <c r="AB5"/>
  <c r="AA5"/>
  <c r="Y5"/>
  <c r="M5"/>
  <c r="L5"/>
  <c r="AB4"/>
  <c r="AA4"/>
  <c r="Y4"/>
  <c r="M4"/>
  <c r="L4"/>
  <c r="A2"/>
  <c r="S1"/>
  <c r="L28" i="1"/>
  <c r="M28"/>
  <c r="L27"/>
  <c r="O27" s="1"/>
  <c r="M27"/>
  <c r="L26"/>
  <c r="M26"/>
  <c r="L25"/>
  <c r="M25"/>
  <c r="P25" s="1"/>
  <c r="L24"/>
  <c r="M24"/>
  <c r="L23"/>
  <c r="O23" s="1"/>
  <c r="M23"/>
  <c r="P23" s="1"/>
  <c r="L22"/>
  <c r="M22"/>
  <c r="L21"/>
  <c r="M21"/>
  <c r="P21" s="1"/>
  <c r="L20"/>
  <c r="M20"/>
  <c r="L19"/>
  <c r="M19"/>
  <c r="L18"/>
  <c r="M18"/>
  <c r="L17"/>
  <c r="O17" s="1"/>
  <c r="M17"/>
  <c r="L16"/>
  <c r="O16" s="1"/>
  <c r="M16"/>
  <c r="L15"/>
  <c r="M15"/>
  <c r="L14"/>
  <c r="M14"/>
  <c r="P14" s="1"/>
  <c r="L13"/>
  <c r="M13"/>
  <c r="L12"/>
  <c r="O12" s="1"/>
  <c r="M12"/>
  <c r="L11"/>
  <c r="M11"/>
  <c r="L10"/>
  <c r="M10"/>
  <c r="L9"/>
  <c r="M9"/>
  <c r="L8"/>
  <c r="M8"/>
  <c r="L7"/>
  <c r="M7"/>
  <c r="L6"/>
  <c r="M6"/>
  <c r="P6" s="1"/>
  <c r="L5"/>
  <c r="M5"/>
  <c r="L4"/>
  <c r="M4"/>
  <c r="P4" s="1"/>
  <c r="S1"/>
  <c r="P28"/>
  <c r="P20"/>
  <c r="P15"/>
  <c r="P11"/>
  <c r="P17"/>
  <c r="O28"/>
  <c r="O25"/>
  <c r="O19"/>
  <c r="O14"/>
  <c r="O8"/>
  <c r="A2"/>
  <c r="AB8"/>
  <c r="AB7"/>
  <c r="AB6"/>
  <c r="AB5"/>
  <c r="AB4"/>
  <c r="AA8"/>
  <c r="AA7"/>
  <c r="AA6"/>
  <c r="AA5"/>
  <c r="AA4"/>
  <c r="Y7"/>
  <c r="Y6"/>
  <c r="Y5"/>
  <c r="Y4"/>
  <c r="O7" l="1"/>
  <c r="N8"/>
  <c r="O9"/>
  <c r="N10"/>
  <c r="N11"/>
  <c r="N12"/>
  <c r="O13"/>
  <c r="O15"/>
  <c r="N16"/>
  <c r="N18"/>
  <c r="N19"/>
  <c r="N20"/>
  <c r="O22"/>
  <c r="N24"/>
  <c r="O26" i="12"/>
  <c r="N27"/>
  <c r="O28"/>
  <c r="O7"/>
  <c r="O6"/>
  <c r="N5"/>
  <c r="O4"/>
  <c r="N26" i="1"/>
  <c r="N27"/>
  <c r="N4" i="12"/>
  <c r="O5"/>
  <c r="N6"/>
  <c r="O8"/>
  <c r="N9"/>
  <c r="O10"/>
  <c r="N11"/>
  <c r="O12"/>
  <c r="N13"/>
  <c r="O14"/>
  <c r="N15"/>
  <c r="O16"/>
  <c r="N17"/>
  <c r="O18"/>
  <c r="N19"/>
  <c r="O20"/>
  <c r="N21"/>
  <c r="O22"/>
  <c r="N23"/>
  <c r="O24"/>
  <c r="N25"/>
  <c r="P4"/>
  <c r="P5"/>
  <c r="P6"/>
  <c r="N7"/>
  <c r="N8"/>
  <c r="O9"/>
  <c r="N10"/>
  <c r="O11"/>
  <c r="N12"/>
  <c r="O13"/>
  <c r="N14"/>
  <c r="O15"/>
  <c r="N16"/>
  <c r="O17"/>
  <c r="N18"/>
  <c r="O19"/>
  <c r="N20"/>
  <c r="O21"/>
  <c r="N22"/>
  <c r="O23"/>
  <c r="N24"/>
  <c r="O25"/>
  <c r="N26"/>
  <c r="O27"/>
  <c r="N28"/>
  <c r="P7" i="1"/>
  <c r="P13"/>
  <c r="P18"/>
  <c r="P24"/>
  <c r="N28"/>
  <c r="O5"/>
  <c r="O6"/>
  <c r="O10"/>
  <c r="O18"/>
  <c r="O21"/>
  <c r="P5"/>
  <c r="P9"/>
  <c r="P12"/>
  <c r="P16"/>
  <c r="P19"/>
  <c r="P22"/>
  <c r="P26"/>
  <c r="O11"/>
  <c r="O20"/>
  <c r="O24"/>
  <c r="O26"/>
  <c r="P8"/>
  <c r="P10"/>
  <c r="P27"/>
  <c r="N4"/>
  <c r="O4"/>
  <c r="N6"/>
  <c r="N7"/>
  <c r="N14"/>
  <c r="N15"/>
  <c r="N22"/>
  <c r="N23"/>
  <c r="N5"/>
  <c r="N9"/>
  <c r="N13"/>
  <c r="N17"/>
  <c r="N21"/>
  <c r="N25"/>
  <c r="D6" i="2"/>
  <c r="F5" l="1"/>
  <c r="D5"/>
  <c r="F4"/>
  <c r="D3"/>
  <c r="G4"/>
  <c r="E5"/>
  <c r="C5"/>
  <c r="C6"/>
  <c r="E3"/>
  <c r="G5"/>
  <c r="E6"/>
  <c r="C3"/>
  <c r="G6"/>
  <c r="F6"/>
  <c r="E7"/>
  <c r="D7"/>
  <c r="C7"/>
  <c r="G3"/>
  <c r="G7"/>
  <c r="F7"/>
  <c r="F3"/>
  <c r="E4"/>
  <c r="D4"/>
  <c r="C4"/>
</calcChain>
</file>

<file path=xl/sharedStrings.xml><?xml version="1.0" encoding="utf-8"?>
<sst xmlns="http://schemas.openxmlformats.org/spreadsheetml/2006/main" count="444" uniqueCount="264">
  <si>
    <t>Date</t>
  </si>
  <si>
    <t>Probability</t>
  </si>
  <si>
    <t>Updated</t>
  </si>
  <si>
    <t>High</t>
  </si>
  <si>
    <t>Low</t>
  </si>
  <si>
    <t>Risk Levels</t>
  </si>
  <si>
    <t>Moderate</t>
  </si>
  <si>
    <t>Risk Tolerance</t>
  </si>
  <si>
    <t>Control Evaluation</t>
  </si>
  <si>
    <t>Risk Score</t>
  </si>
  <si>
    <t>Causes</t>
  </si>
  <si>
    <t>Controls Rating</t>
  </si>
  <si>
    <t>Level of Risk</t>
  </si>
  <si>
    <t>Acceptance Decision</t>
  </si>
  <si>
    <t>Objective of Risk Treatment Plan</t>
  </si>
  <si>
    <t>Y/N</t>
  </si>
  <si>
    <t>1. Proposed Actions</t>
  </si>
  <si>
    <t>2. Resources required</t>
  </si>
  <si>
    <t>3. Responsibilities</t>
  </si>
  <si>
    <t>4. Timing</t>
  </si>
  <si>
    <t>5.Reporting and Monitoring Required</t>
  </si>
  <si>
    <t>Risk Treatment Owner</t>
  </si>
  <si>
    <t>Authorised By</t>
  </si>
  <si>
    <t>Target Date Completion</t>
  </si>
  <si>
    <t>Predicted (Target) Risk Assessment Post Treatment</t>
  </si>
  <si>
    <t>Current Risk Assessment (with Controls)</t>
  </si>
  <si>
    <t>Management</t>
  </si>
  <si>
    <t>H(10)</t>
  </si>
  <si>
    <t>H(15)</t>
  </si>
  <si>
    <t>H(12)</t>
  </si>
  <si>
    <t>H(16)</t>
  </si>
  <si>
    <t xml:space="preserve">            LIKELIHOOD</t>
  </si>
  <si>
    <t>Ref.</t>
  </si>
  <si>
    <t>Risk Raiser</t>
  </si>
  <si>
    <t>Risk Area</t>
  </si>
  <si>
    <t>Consequence</t>
  </si>
  <si>
    <t>Likelihood</t>
  </si>
  <si>
    <t>Risk Owner</t>
  </si>
  <si>
    <t>Risk Areas/Categories</t>
  </si>
  <si>
    <t>Single fatality and/or severe irreversible disability (&gt;30%) to one or more persons</t>
  </si>
  <si>
    <t>Level</t>
  </si>
  <si>
    <t>Rare</t>
  </si>
  <si>
    <t>Unlikely</t>
  </si>
  <si>
    <t>Possible</t>
  </si>
  <si>
    <t>Likely</t>
  </si>
  <si>
    <t>Almost Certain</t>
  </si>
  <si>
    <t>Descriptor</t>
  </si>
  <si>
    <t>Status Test</t>
  </si>
  <si>
    <t>U</t>
  </si>
  <si>
    <t>Controls and status are unknown</t>
  </si>
  <si>
    <t>Risk Rank</t>
  </si>
  <si>
    <t>Qualified Acceptance with Adequate Controls</t>
  </si>
  <si>
    <t>Yes</t>
  </si>
  <si>
    <t>No</t>
  </si>
  <si>
    <t>Risk Decision Point</t>
  </si>
  <si>
    <t>Risk  Name(s)/Description</t>
  </si>
  <si>
    <t>Risk Ref/ID's</t>
  </si>
  <si>
    <t>Date Completed</t>
  </si>
  <si>
    <t>Treatment Plan Ref. No.</t>
  </si>
  <si>
    <t>Note: Risks are scored by the application of consequence and likelihood</t>
  </si>
  <si>
    <t>CONSEQUENCE</t>
  </si>
  <si>
    <t>Four risk levels are used in the development of the risk register</t>
  </si>
  <si>
    <t>Approved</t>
  </si>
  <si>
    <t>Major</t>
  </si>
  <si>
    <t>Consequences</t>
  </si>
  <si>
    <t>Medium</t>
  </si>
  <si>
    <t xml:space="preserve">Unlikely </t>
  </si>
  <si>
    <t>Insignificant</t>
  </si>
  <si>
    <t>Minor</t>
  </si>
  <si>
    <t>Risk Matrix</t>
  </si>
  <si>
    <t>60% - 90%</t>
  </si>
  <si>
    <t>30% - 60%</t>
  </si>
  <si>
    <t>5% - 30%</t>
  </si>
  <si>
    <t>&lt;5%</t>
  </si>
  <si>
    <t>Likelihood Criteria</t>
  </si>
  <si>
    <t>Existing Controls</t>
  </si>
  <si>
    <t>Next Review Date</t>
  </si>
  <si>
    <t>How to use the risk register tool</t>
  </si>
  <si>
    <t>Enter the date of the risk assessment or risk review in the field on the top right of the spreadsheet</t>
  </si>
  <si>
    <t>At the risk identification stage, enter the reference number of the risk into the "Ref" field</t>
  </si>
  <si>
    <t>Enter the date when the risk was raised or identified. (This could be at the initial stage of assessment or at the review stage)</t>
  </si>
  <si>
    <t>Enter the risk description clearly identifying the nature of the risk (Risk = the chance of something happening which will impact on objectives*)</t>
  </si>
  <si>
    <t>Describe the causes or contributing factors to the risk</t>
  </si>
  <si>
    <t>Describe the consequences if the risk occurs</t>
  </si>
  <si>
    <t>Enter the risk owner. Note: the risk owner must have the responsibility for taking action on, or mitigating the risk</t>
  </si>
  <si>
    <t>Enter the date that when the risk was reviewed (following the risk assessment)</t>
  </si>
  <si>
    <t>Enter the next review date for the review of the risk</t>
  </si>
  <si>
    <t>The "Risk Matrix" diagram is used as a manual reference for assigning risk level and risk score. This is obtained by using the consequence and likelihood criteria in the "Risk Assessment Criteria" tab</t>
  </si>
  <si>
    <t xml:space="preserve">Assess risks using the "Consequence" criteria table (incorporating the appropriate financial impact table)  </t>
  </si>
  <si>
    <t>Assess risks using the "Likelihood" table</t>
  </si>
  <si>
    <t>Evaluate the effectiveness of the aggregate affect of the existing control or controls in place to manage the risk</t>
  </si>
  <si>
    <t>The risks will be plotted automatically onto the "Risk Profile" model. The risk profile plots the position of the risks in the matrix based on the risk assessment</t>
  </si>
  <si>
    <t>If numerous risk treatment plans are required, an additional document may need to be created to house the treatment plans</t>
  </si>
  <si>
    <t>Guide on describing a risk</t>
  </si>
  <si>
    <t>A risk is a threat to meeting objectives or an impediment to success. A clear description of the problem is required for accurate assessment</t>
  </si>
  <si>
    <t>A verb describing a condition or state that is undesirable is needed in the risk description</t>
  </si>
  <si>
    <t>For example,…"inability to", "lack of", "insufficient", "reduced ability to", "shortage of", etc.</t>
  </si>
  <si>
    <t>The causes or consequences are required to be documented to fully understand why the risk is occurring or can occur</t>
  </si>
  <si>
    <t>The consequences are required to be documented to understand the size and nature of the risk</t>
  </si>
  <si>
    <t>Lookup References</t>
  </si>
  <si>
    <t xml:space="preserve"> = Next Ref</t>
  </si>
  <si>
    <t>HLOOKUP</t>
  </si>
  <si>
    <t>H</t>
  </si>
  <si>
    <t>M</t>
  </si>
  <si>
    <t>L</t>
  </si>
  <si>
    <t>M(05)</t>
  </si>
  <si>
    <t>M(04)</t>
  </si>
  <si>
    <t>L(03)</t>
  </si>
  <si>
    <t>L(02)</t>
  </si>
  <si>
    <t>L(01)</t>
  </si>
  <si>
    <t>M(08)</t>
  </si>
  <si>
    <t>M(06)</t>
  </si>
  <si>
    <t>L(04)</t>
  </si>
  <si>
    <t>H((09)</t>
  </si>
  <si>
    <t>M(03)</t>
  </si>
  <si>
    <t>H(05)</t>
  </si>
  <si>
    <t>Risk Accepted</t>
  </si>
  <si>
    <t>Risk Treatment Plan (refer no. &amp; tab)</t>
  </si>
  <si>
    <t>LIKELIHOOD</t>
  </si>
  <si>
    <t>Calculated</t>
  </si>
  <si>
    <t>Row</t>
  </si>
  <si>
    <t>Col</t>
  </si>
  <si>
    <t>VLOOKUP</t>
  </si>
  <si>
    <t>RC</t>
  </si>
  <si>
    <t>Risk Rating</t>
  </si>
  <si>
    <t>Risk Register</t>
  </si>
  <si>
    <t>Note 2: If more lines are required copy rows above the solid black line and insert. Do not enter additional risks below solid black line</t>
  </si>
  <si>
    <t>Note 1: The default risk rating column colour is green. This will change once the risk assessment has been made</t>
  </si>
  <si>
    <t>To add blank risk treatment forms, right click on the "Risk Treatment" worksheet and copy. Then rename/renumber the risk treatment</t>
  </si>
  <si>
    <t>Evaluate the effectiveness of the controls using the criteria in the "Risk Assessment Criteria" worksheet</t>
  </si>
  <si>
    <t>Click on the consequence field for a list of five options of consequence listed in the "Risk Assessment Criteria" worksheet. Select the assessed risk consequence (with controls in place)</t>
  </si>
  <si>
    <t>Click on the likelihood field for a list of five options of consequence listed in the "Risk Assessment Criteria" worksheet. Select the assessed risk likelihood (with controls in place)</t>
  </si>
  <si>
    <t>The "Risk Score" field will be automatically populated with the risk score based on the plotting of the risk in the risk matrix in the "Risk Area and Risk Matrix" worksheet. Note: the score ranges from 1 to 25</t>
  </si>
  <si>
    <t xml:space="preserve">Where risk treatment (mitigation) plans are required, enter the risk treatment number from the "Risk Treatment" worksheet. </t>
  </si>
  <si>
    <t>Risk Treatment Worksheet</t>
  </si>
  <si>
    <t>Enter the details of the risk treatment strategies and actions into the "Risk Treatment Plan" in the "Risk Treatment" worksheet</t>
  </si>
  <si>
    <t>Risk Area and Risk Matrix Worksheet</t>
  </si>
  <si>
    <t>Risk Assessment Criteria Worksheet</t>
  </si>
  <si>
    <t>Risk Profile Worksheet</t>
  </si>
  <si>
    <t>To create additional risk treatments, copy the "Risk Treatment" worksheet and rename/renumber</t>
  </si>
  <si>
    <t>Risk Status</t>
  </si>
  <si>
    <t>Under Treatment</t>
  </si>
  <si>
    <t>Under Review</t>
  </si>
  <si>
    <t>Treated</t>
  </si>
  <si>
    <t>Date of Assessment / Review :</t>
  </si>
  <si>
    <t>S</t>
  </si>
  <si>
    <t>R</t>
  </si>
  <si>
    <t>NS</t>
  </si>
  <si>
    <t>Satisfactory</t>
  </si>
  <si>
    <t>Unsatisfactory</t>
  </si>
  <si>
    <t>Not Set</t>
  </si>
  <si>
    <t>Comprehensive effective controls fully in place</t>
  </si>
  <si>
    <t>Reservations on the effectiveness of the controls</t>
  </si>
  <si>
    <t>Controls are either not in place or have no affect on managing risks</t>
  </si>
  <si>
    <t>Consequence Criteria Business</t>
  </si>
  <si>
    <t>Risk Treatment Plan</t>
  </si>
  <si>
    <t>Minor legal issues, non-compliances and breaches or regulations</t>
  </si>
  <si>
    <t>Reservations</t>
  </si>
  <si>
    <t>Note: Risk plots are the numbers of risks in the cells in the matrix</t>
  </si>
  <si>
    <t>Risk Profile</t>
  </si>
  <si>
    <t>Critical</t>
  </si>
  <si>
    <t>The "Risk Level" field will be automatically populated with the level of risk based on the plotting of the risk in the risk matrix in the "Risk Category and Risk Matrix" worksheet</t>
  </si>
  <si>
    <t>Click on the "Risk Accepted Y/N" field for the options. Based on the risk level (refer to "Risk Decision Point" table in the "Risk Category and Risk Matrix" worksheet), select "Yes" or "No" from the list</t>
  </si>
  <si>
    <t xml:space="preserve">The "Risk Category" table is used to select the most appropriate source of risk </t>
  </si>
  <si>
    <t>The risk levels are based on the assessment of the risk (Extreme High, High, Medium or Low)</t>
  </si>
  <si>
    <t xml:space="preserve">Select the appropriate "Financial Consequence Criteria" (based on the context of the risk assessment - Oranisation/ Project). </t>
  </si>
  <si>
    <t>* AS/NZS ISO 31000:2009 Risk management - Principles and guidelines</t>
  </si>
  <si>
    <t>Risk Name or Description</t>
  </si>
  <si>
    <t>Compliance/ statutory</t>
  </si>
  <si>
    <t>Legal/ commercial</t>
  </si>
  <si>
    <t>Political/ economic</t>
  </si>
  <si>
    <t>Financial/ funding</t>
  </si>
  <si>
    <t>Operational</t>
  </si>
  <si>
    <t>Service delivery</t>
  </si>
  <si>
    <t>Health &amp; Safety</t>
  </si>
  <si>
    <t>Human resources</t>
  </si>
  <si>
    <t>Stakeholders (clients/ suppliers)</t>
  </si>
  <si>
    <t>IT/ information management</t>
  </si>
  <si>
    <t>Security</t>
  </si>
  <si>
    <t xml:space="preserve">Financial </t>
  </si>
  <si>
    <t>Management Effort</t>
  </si>
  <si>
    <t>Reputation/ community</t>
  </si>
  <si>
    <t>Legal/ Compliance</t>
  </si>
  <si>
    <t>Loss, error or omission up to 1% of annual budget or projected revenue</t>
  </si>
  <si>
    <t>An event, the impact of which can be absorbed through business as usual activity</t>
  </si>
  <si>
    <t>First aid treatment required</t>
  </si>
  <si>
    <t>Minor adverse local public or media attention or complaints</t>
  </si>
  <si>
    <t>Minor compliance issues</t>
  </si>
  <si>
    <t>Loss, error or omission 1% - 5% of annual budget or projected revenue</t>
  </si>
  <si>
    <t xml:space="preserve">An event, the consequences of which can be absorbed but management effort is required to minimise the impact, potential reallocation of resources </t>
  </si>
  <si>
    <t>Significant but reversible disability requiring hospitalisation</t>
  </si>
  <si>
    <t xml:space="preserve">Attention from media and/or heightened concern by local community </t>
  </si>
  <si>
    <t>Loss, error or omission 5% - 10% of annual budget or projected revenue</t>
  </si>
  <si>
    <t>An event that can be managed under normal circumstances, additional resources required, potential reallocation of resources.</t>
  </si>
  <si>
    <t>An event that can be managed under normal circumstances, additional resources required, potential reallocation of resources</t>
  </si>
  <si>
    <t>Permanent disabling injury or disabling illness to one or more persons</t>
  </si>
  <si>
    <t>Significant adverse media attention</t>
  </si>
  <si>
    <t>Breach of regulation with investigation or report to authority with prosecution and/or moderate fine possible</t>
  </si>
  <si>
    <t>Loss, error or omission 10% - 15% of annual budget or projected revenue</t>
  </si>
  <si>
    <t>An event, which with proper management can be endured, may involve some changes in management, additional resources required</t>
  </si>
  <si>
    <t>Serious public or media outcry (state coverage)</t>
  </si>
  <si>
    <t>Major breach of regulation, prosecution or major litigation</t>
  </si>
  <si>
    <t>Loss, error or omission &gt;15% of annual budget or projected revenue</t>
  </si>
  <si>
    <t>An event so severe in nature it could lead to a significant restructure of the organisation or its major parts or a change in the management structure</t>
  </si>
  <si>
    <t>Series of fatalities or significant irreversible disability,  or significant irreversible effects to &gt;10 persons</t>
  </si>
  <si>
    <t>Serious public or media outcry (national coverage)</t>
  </si>
  <si>
    <t>Significant prosecution and fines, very serious litigation</t>
  </si>
  <si>
    <t>May only occur only in exceptional circumstances. This event is known to have occurred elsewhere – once every 5+ years</t>
  </si>
  <si>
    <t>Could occur at some time – once every 5 years</t>
  </si>
  <si>
    <t>Might occur at some time – once every 3 years</t>
  </si>
  <si>
    <t>Will probably occur - once during the year</t>
  </si>
  <si>
    <t>Is expected to occur in most circumstances - frequently during the year</t>
  </si>
  <si>
    <t>&gt; 90% - 100%</t>
  </si>
  <si>
    <t>Description</t>
  </si>
  <si>
    <t>E(20)</t>
  </si>
  <si>
    <t>E(25)</t>
  </si>
  <si>
    <t>E</t>
  </si>
  <si>
    <t>Extreme</t>
  </si>
  <si>
    <t>Critial</t>
  </si>
  <si>
    <t>On line 1 of the "Risk Register" worksheet enter the name of the risk assessment or risk review)</t>
  </si>
  <si>
    <t>Enter the name of the person identifying the risk into the "Risk Raiser" field (optional)</t>
  </si>
  <si>
    <t>Click on the "Risk Categories" field for a list of options to assign the risk to an area. Select the most appropriate area (source) of the risk</t>
  </si>
  <si>
    <t>Risk Category</t>
  </si>
  <si>
    <t>An example risk register is contained in the Tab, "Example Risk Register" which contains example risks. Try entering new risks or re-assessing example risks using this tab.</t>
  </si>
  <si>
    <t>Failure to adequately report to the regulator resulting in potential fines and penalties</t>
  </si>
  <si>
    <t>Financial impact, potential reputation impact</t>
  </si>
  <si>
    <t>Failure to follow procedures, use of incorrect procedures</t>
  </si>
  <si>
    <t>Governance framework, Reporting, Policies &amp; Procedures</t>
  </si>
  <si>
    <t>N</t>
  </si>
  <si>
    <t>Chief Executive Officer</t>
  </si>
  <si>
    <t xml:space="preserve">Inability to raise adequate funding resulting in potential impact on programme delivery </t>
  </si>
  <si>
    <t>Insufficient focus, insufficient resource allocation</t>
  </si>
  <si>
    <t>Impact on programmes, potential reputation impact</t>
  </si>
  <si>
    <t>Funding process, Grants, Financial controlss</t>
  </si>
  <si>
    <t>Chief Financial Officer</t>
  </si>
  <si>
    <t xml:space="preserve">Inability to adequately (human) resource programmes with possible programme delays and reputation impact </t>
  </si>
  <si>
    <t>HR processes, Remuneration policy, Retention policy</t>
  </si>
  <si>
    <t>Loss of staff,  uncompetitive remuneration</t>
  </si>
  <si>
    <t>Y</t>
  </si>
  <si>
    <t>Human Resources Manager</t>
  </si>
  <si>
    <t>N/A</t>
  </si>
  <si>
    <t>Failure of staff to follow procedures resulting in potential injury and health &amp; safety incident</t>
  </si>
  <si>
    <t>Inadequate training, failure to follow procedures</t>
  </si>
  <si>
    <t>Loss time (off work) by staff, fines/ penalties</t>
  </si>
  <si>
    <t>Health &amp; Safety policy, Health &amp; Safety procedures, training, internal Health &amp; Safety reviews</t>
  </si>
  <si>
    <t>Health &amp; Safety Officer</t>
  </si>
  <si>
    <t>Review and strengthen the reporting system and include in the audit process</t>
  </si>
  <si>
    <t>To reduce the potential threat of fines and penalties arising from the risk of failure to adequately report in a timely manner</t>
  </si>
  <si>
    <t>Financial Controller</t>
  </si>
  <si>
    <t>Septemter 2012</t>
  </si>
  <si>
    <t>Review existing process, Review reporting mechanism, Develop draft change to process, Obtain CEO approval for revised process, Implement new reporting system</t>
  </si>
  <si>
    <t>Financial Controller reporting to Chief Executive Officer</t>
  </si>
  <si>
    <t>Time (approximately 15 working days), No additional financial resources required - part of management time</t>
  </si>
  <si>
    <t>Three months</t>
  </si>
  <si>
    <t>Monitor progress on risk treatment plan monthly as part of the existing management process</t>
  </si>
  <si>
    <t>Note: Optional</t>
  </si>
  <si>
    <t>Group workshop</t>
  </si>
  <si>
    <t xml:space="preserve"> Treatment Plan #1</t>
  </si>
  <si>
    <t xml:space="preserve"> Treatment Plan #2</t>
  </si>
  <si>
    <t>When updating the risk register, copy the file and archive the old file. This allows the risk register to remain a live and active document.</t>
  </si>
  <si>
    <t>Detail the existing controls in place to manage the risk (not future actions or treatment strategies)</t>
  </si>
  <si>
    <t xml:space="preserve">Click on the "Status" field for a list of options, "Under treatment", "Under review", or "Treated"  </t>
  </si>
  <si>
    <r>
      <t xml:space="preserve">To </t>
    </r>
    <r>
      <rPr>
        <b/>
        <sz val="12"/>
        <rFont val="Arial"/>
        <family val="2"/>
      </rPr>
      <t xml:space="preserve">Rank </t>
    </r>
    <r>
      <rPr>
        <sz val="12"/>
        <rFont val="Arial"/>
        <family val="2"/>
      </rPr>
      <t xml:space="preserve">the risks from highest to lowest, click on the top of Row P so that that whole column is highlighted. Click on the Data tab at the top of the sheet then click on the </t>
    </r>
    <r>
      <rPr>
        <b/>
        <sz val="12"/>
        <rFont val="Arial"/>
        <family val="2"/>
      </rPr>
      <t>SORT</t>
    </r>
    <r>
      <rPr>
        <sz val="12"/>
        <rFont val="Arial"/>
        <family val="2"/>
      </rPr>
      <t xml:space="preserve"> button.</t>
    </r>
  </si>
  <si>
    <t xml:space="preserve"> In the sort field select Column P and then sort on values. Select order "Z to A" so that the risks are sorted by the highest scores in the risk register.</t>
  </si>
</sst>
</file>

<file path=xl/styles.xml><?xml version="1.0" encoding="utf-8"?>
<styleSheet xmlns="http://schemas.openxmlformats.org/spreadsheetml/2006/main">
  <numFmts count="1">
    <numFmt numFmtId="41" formatCode="_-* #,##0_-;\-* #,##0_-;_-* &quot;-&quot;_-;_-@_-"/>
  </numFmts>
  <fonts count="22">
    <font>
      <sz val="10"/>
      <name val="Arial"/>
    </font>
    <font>
      <sz val="8"/>
      <name val="Arial"/>
      <family val="2"/>
    </font>
    <font>
      <b/>
      <sz val="8"/>
      <name val="Arial"/>
      <family val="2"/>
    </font>
    <font>
      <b/>
      <sz val="12"/>
      <name val="Arial"/>
      <family val="2"/>
    </font>
    <font>
      <sz val="8"/>
      <color indexed="9"/>
      <name val="Arial"/>
      <family val="2"/>
    </font>
    <font>
      <b/>
      <sz val="8"/>
      <color indexed="9"/>
      <name val="Arial"/>
      <family val="2"/>
    </font>
    <font>
      <b/>
      <sz val="10"/>
      <name val="Arial"/>
      <family val="2"/>
    </font>
    <font>
      <sz val="10"/>
      <name val="Arial"/>
      <family val="2"/>
    </font>
    <font>
      <b/>
      <i/>
      <sz val="10"/>
      <name val="Arial"/>
      <family val="2"/>
    </font>
    <font>
      <u/>
      <sz val="10"/>
      <name val="Arial"/>
      <family val="2"/>
    </font>
    <font>
      <b/>
      <sz val="11"/>
      <name val="Arial"/>
      <family val="2"/>
    </font>
    <font>
      <b/>
      <sz val="10"/>
      <color indexed="8"/>
      <name val="Arial"/>
      <family val="2"/>
    </font>
    <font>
      <b/>
      <sz val="10"/>
      <name val="Trebuchet MS"/>
      <family val="2"/>
    </font>
    <font>
      <sz val="11"/>
      <name val="Arial"/>
      <family val="2"/>
    </font>
    <font>
      <b/>
      <sz val="14"/>
      <name val="Arial"/>
      <family val="2"/>
    </font>
    <font>
      <sz val="12"/>
      <name val="Arial"/>
      <family val="2"/>
    </font>
    <font>
      <sz val="12"/>
      <name val="Arial"/>
      <family val="2"/>
    </font>
    <font>
      <sz val="14"/>
      <name val="Arial"/>
      <family val="2"/>
    </font>
    <font>
      <sz val="10"/>
      <color rgb="FF000000"/>
      <name val="Arial"/>
      <family val="2"/>
    </font>
    <font>
      <sz val="12"/>
      <color rgb="FF000000"/>
      <name val="Arial"/>
      <family val="2"/>
    </font>
    <font>
      <b/>
      <sz val="14"/>
      <color rgb="FF000000"/>
      <name val="Arial"/>
      <family val="2"/>
    </font>
    <font>
      <sz val="12"/>
      <name val="Trebuchet MS"/>
      <family val="2"/>
    </font>
  </fonts>
  <fills count="14">
    <fill>
      <patternFill patternType="none"/>
    </fill>
    <fill>
      <patternFill patternType="gray125"/>
    </fill>
    <fill>
      <patternFill patternType="solid">
        <fgColor indexed="52"/>
        <bgColor indexed="64"/>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51"/>
        <bgColor indexed="64"/>
      </patternFill>
    </fill>
    <fill>
      <patternFill patternType="solid">
        <fgColor rgb="FFFFFF00"/>
        <bgColor indexed="64"/>
      </patternFill>
    </fill>
    <fill>
      <patternFill patternType="solid">
        <fgColor theme="0"/>
        <bgColor indexed="64"/>
      </patternFill>
    </fill>
    <fill>
      <patternFill patternType="solid">
        <fgColor rgb="FF33CC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style="thin">
        <color indexed="64"/>
      </left>
      <right/>
      <top style="thin">
        <color indexed="64"/>
      </top>
      <bottom/>
      <diagonal/>
    </border>
    <border>
      <left style="hair">
        <color indexed="64"/>
      </left>
      <right/>
      <top/>
      <bottom/>
      <diagonal/>
    </border>
  </borders>
  <cellStyleXfs count="1">
    <xf numFmtId="0" fontId="0" fillId="0" borderId="0"/>
  </cellStyleXfs>
  <cellXfs count="216">
    <xf numFmtId="0" fontId="0" fillId="0" borderId="0" xfId="0"/>
    <xf numFmtId="0" fontId="1" fillId="0" borderId="0" xfId="0" applyFont="1"/>
    <xf numFmtId="0" fontId="2" fillId="0" borderId="0" xfId="0" applyFont="1"/>
    <xf numFmtId="0" fontId="1" fillId="0" borderId="0" xfId="0" applyFont="1" applyAlignment="1">
      <alignment vertical="top"/>
    </xf>
    <xf numFmtId="0" fontId="3" fillId="0" borderId="0" xfId="0" applyFont="1" applyAlignment="1">
      <alignment vertical="top"/>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7" fillId="0" borderId="0" xfId="0" applyFont="1" applyAlignment="1">
      <alignment vertical="top"/>
    </xf>
    <xf numFmtId="0" fontId="6" fillId="0" borderId="0" xfId="0" applyFont="1" applyAlignment="1">
      <alignment vertical="top"/>
    </xf>
    <xf numFmtId="0" fontId="7" fillId="0" borderId="0" xfId="0" applyFont="1" applyFill="1" applyAlignment="1">
      <alignment vertical="top"/>
    </xf>
    <xf numFmtId="0" fontId="0" fillId="0" borderId="0" xfId="0" applyBorder="1"/>
    <xf numFmtId="0" fontId="0" fillId="0" borderId="0" xfId="0" applyBorder="1" applyAlignment="1"/>
    <xf numFmtId="0" fontId="0" fillId="0" borderId="1" xfId="0" applyBorder="1"/>
    <xf numFmtId="0" fontId="0" fillId="0" borderId="0" xfId="0" applyAlignment="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applyAlignment="1">
      <alignment wrapText="1"/>
    </xf>
    <xf numFmtId="0" fontId="0" fillId="0" borderId="0" xfId="0" applyBorder="1" applyAlignment="1">
      <alignment horizontal="center"/>
    </xf>
    <xf numFmtId="0" fontId="0" fillId="0" borderId="0" xfId="0" applyBorder="1" applyAlignment="1">
      <alignment horizontal="left" vertical="center"/>
    </xf>
    <xf numFmtId="0" fontId="0" fillId="0" borderId="0"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0" xfId="0" applyBorder="1" applyAlignment="1">
      <alignment vertical="center" wrapText="1"/>
    </xf>
    <xf numFmtId="0" fontId="0" fillId="0" borderId="6" xfId="0" applyBorder="1"/>
    <xf numFmtId="0" fontId="0" fillId="0" borderId="6" xfId="0" applyBorder="1" applyAlignment="1"/>
    <xf numFmtId="0" fontId="8" fillId="0" borderId="0" xfId="0" applyFont="1"/>
    <xf numFmtId="0" fontId="10" fillId="0" borderId="0" xfId="0" applyFont="1" applyBorder="1" applyAlignment="1">
      <alignment horizontal="center" wrapText="1"/>
    </xf>
    <xf numFmtId="0" fontId="10" fillId="0" borderId="1" xfId="0" applyFont="1" applyBorder="1" applyAlignment="1">
      <alignment horizontal="center"/>
    </xf>
    <xf numFmtId="0" fontId="6" fillId="4" borderId="1" xfId="0" applyFont="1" applyFill="1" applyBorder="1" applyAlignment="1">
      <alignment horizontal="center" wrapText="1"/>
    </xf>
    <xf numFmtId="0" fontId="6" fillId="2" borderId="1" xfId="0" applyFont="1" applyFill="1" applyBorder="1" applyAlignment="1">
      <alignment horizontal="center" wrapText="1"/>
    </xf>
    <xf numFmtId="0" fontId="6" fillId="3" borderId="1" xfId="0" applyFont="1" applyFill="1" applyBorder="1" applyAlignment="1">
      <alignment horizontal="center" wrapText="1"/>
    </xf>
    <xf numFmtId="0" fontId="6" fillId="5" borderId="1" xfId="0" applyFont="1" applyFill="1" applyBorder="1" applyAlignment="1">
      <alignment horizontal="center" wrapText="1"/>
    </xf>
    <xf numFmtId="0" fontId="11" fillId="0" borderId="1" xfId="0" applyFont="1" applyBorder="1" applyAlignment="1">
      <alignment wrapText="1"/>
    </xf>
    <xf numFmtId="0" fontId="11" fillId="0" borderId="1" xfId="0" applyFont="1" applyBorder="1" applyAlignment="1">
      <alignment horizontal="left" wrapText="1"/>
    </xf>
    <xf numFmtId="0" fontId="11" fillId="0" borderId="0" xfId="0" applyFont="1" applyFill="1" applyBorder="1" applyAlignment="1"/>
    <xf numFmtId="0" fontId="13" fillId="0" borderId="0" xfId="0" applyFont="1"/>
    <xf numFmtId="0" fontId="13" fillId="3" borderId="1" xfId="0" applyFont="1" applyFill="1" applyBorder="1"/>
    <xf numFmtId="0" fontId="13" fillId="2" borderId="1" xfId="0" applyFont="1" applyFill="1" applyBorder="1"/>
    <xf numFmtId="0" fontId="13" fillId="4" borderId="1" xfId="0" applyFont="1" applyFill="1" applyBorder="1"/>
    <xf numFmtId="0" fontId="6" fillId="0" borderId="0" xfId="0" applyFont="1"/>
    <xf numFmtId="0" fontId="12" fillId="0" borderId="0" xfId="0" applyFont="1" applyBorder="1" applyAlignment="1">
      <alignment horizontal="center" wrapText="1"/>
    </xf>
    <xf numFmtId="0" fontId="13" fillId="0" borderId="0" xfId="0" applyFont="1" applyBorder="1" applyAlignment="1">
      <alignment horizontal="center" wrapText="1"/>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2" fillId="6" borderId="7" xfId="0" applyFont="1" applyFill="1" applyBorder="1" applyAlignment="1">
      <alignment horizontal="center" vertical="center"/>
    </xf>
    <xf numFmtId="0" fontId="1" fillId="0" borderId="0" xfId="0" applyFont="1" applyBorder="1"/>
    <xf numFmtId="0" fontId="10" fillId="0" borderId="0" xfId="0" applyFont="1" applyBorder="1" applyAlignment="1">
      <alignment horizontal="center"/>
    </xf>
    <xf numFmtId="0" fontId="14" fillId="0" borderId="0" xfId="0" applyFont="1" applyBorder="1" applyAlignment="1">
      <alignment horizontal="center"/>
    </xf>
    <xf numFmtId="0" fontId="14" fillId="7" borderId="1" xfId="0" applyFont="1" applyFill="1" applyBorder="1"/>
    <xf numFmtId="0" fontId="12" fillId="0" borderId="1" xfId="0" applyFont="1" applyFill="1" applyBorder="1" applyAlignment="1">
      <alignment horizontal="center" wrapText="1"/>
    </xf>
    <xf numFmtId="0" fontId="12" fillId="0" borderId="1" xfId="0" applyFont="1" applyBorder="1" applyAlignment="1">
      <alignment horizontal="center" wrapText="1"/>
    </xf>
    <xf numFmtId="0" fontId="0" fillId="5" borderId="1" xfId="0" applyFill="1" applyBorder="1"/>
    <xf numFmtId="0" fontId="14" fillId="0" borderId="0" xfId="0" applyFont="1" applyFill="1" applyBorder="1" applyAlignment="1">
      <alignment horizontal="center"/>
    </xf>
    <xf numFmtId="0" fontId="0" fillId="0" borderId="0" xfId="0" applyFill="1" applyBorder="1" applyAlignment="1">
      <alignment horizontal="center"/>
    </xf>
    <xf numFmtId="0" fontId="15" fillId="0" borderId="1" xfId="0" applyFont="1" applyBorder="1" applyAlignment="1">
      <alignment horizontal="center" wrapText="1"/>
    </xf>
    <xf numFmtId="0" fontId="15" fillId="0" borderId="0" xfId="0" applyFont="1" applyBorder="1" applyAlignment="1">
      <alignment horizontal="center" wrapText="1"/>
    </xf>
    <xf numFmtId="0" fontId="16" fillId="0" borderId="0" xfId="0" applyFont="1" applyBorder="1" applyAlignment="1">
      <alignment horizontal="center"/>
    </xf>
    <xf numFmtId="0" fontId="7" fillId="0" borderId="0" xfId="0" applyFont="1"/>
    <xf numFmtId="0" fontId="7" fillId="0" borderId="0" xfId="0" applyFont="1" applyBorder="1"/>
    <xf numFmtId="0" fontId="13" fillId="0" borderId="1" xfId="0" applyFont="1" applyBorder="1" applyAlignment="1">
      <alignment horizontal="center" vertical="center" wrapText="1"/>
    </xf>
    <xf numFmtId="0" fontId="0" fillId="0" borderId="0" xfId="0" applyBorder="1" applyAlignment="1">
      <alignment vertical="top"/>
    </xf>
    <xf numFmtId="0" fontId="7" fillId="0" borderId="0" xfId="0" applyFont="1" applyAlignment="1"/>
    <xf numFmtId="0" fontId="3" fillId="0" borderId="0" xfId="0" applyFont="1"/>
    <xf numFmtId="0" fontId="10" fillId="0" borderId="8" xfId="0" applyFont="1" applyBorder="1" applyAlignment="1">
      <alignment horizontal="center" textRotation="90"/>
    </xf>
    <xf numFmtId="0" fontId="0" fillId="0" borderId="8" xfId="0" applyBorder="1" applyAlignment="1"/>
    <xf numFmtId="0" fontId="6" fillId="0" borderId="0" xfId="0" quotePrefix="1" applyFont="1" applyAlignment="1">
      <alignment vertical="top"/>
    </xf>
    <xf numFmtId="15"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Alignment="1">
      <alignment vertical="center"/>
    </xf>
    <xf numFmtId="0" fontId="6" fillId="0" borderId="0" xfId="0" applyFont="1" applyAlignment="1">
      <alignment horizontal="center" vertical="center" wrapText="1"/>
    </xf>
    <xf numFmtId="0" fontId="6" fillId="0" borderId="0" xfId="0" applyFont="1" applyBorder="1"/>
    <xf numFmtId="0" fontId="10" fillId="0" borderId="9" xfId="0" applyFont="1" applyBorder="1" applyAlignment="1">
      <alignment horizontal="center"/>
    </xf>
    <xf numFmtId="0" fontId="6" fillId="0" borderId="1" xfId="0" applyFont="1" applyFill="1" applyBorder="1" applyAlignment="1">
      <alignment horizontal="center" wrapText="1"/>
    </xf>
    <xf numFmtId="0" fontId="10" fillId="0" borderId="1" xfId="0" applyFont="1" applyBorder="1" applyAlignment="1">
      <alignment horizontal="center" vertical="center"/>
    </xf>
    <xf numFmtId="15" fontId="7" fillId="0" borderId="10"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7" fillId="0" borderId="16" xfId="0" applyFont="1" applyFill="1" applyBorder="1" applyAlignment="1">
      <alignment vertical="center" wrapText="1"/>
    </xf>
    <xf numFmtId="0" fontId="7" fillId="0" borderId="17" xfId="0" applyFont="1" applyFill="1" applyBorder="1" applyAlignment="1">
      <alignment vertical="center" wrapText="1"/>
    </xf>
    <xf numFmtId="15" fontId="7" fillId="0" borderId="17"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15" fontId="7" fillId="0" borderId="19" xfId="0" applyNumberFormat="1"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11" fillId="0" borderId="1" xfId="0" applyFont="1" applyBorder="1" applyAlignment="1">
      <alignment horizontal="center" wrapText="1"/>
    </xf>
    <xf numFmtId="0" fontId="6" fillId="9"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41" fontId="2" fillId="4" borderId="1" xfId="0" applyNumberFormat="1" applyFont="1" applyFill="1" applyBorder="1" applyAlignment="1">
      <alignment horizontal="left" vertical="center" wrapText="1"/>
    </xf>
    <xf numFmtId="41" fontId="2" fillId="10" borderId="1" xfId="0" applyNumberFormat="1" applyFont="1" applyFill="1" applyBorder="1" applyAlignment="1">
      <alignment horizontal="left" vertical="center" wrapText="1"/>
    </xf>
    <xf numFmtId="41" fontId="2" fillId="3" borderId="1" xfId="0" applyNumberFormat="1" applyFont="1" applyFill="1" applyBorder="1" applyAlignment="1">
      <alignment horizontal="left" vertical="center" wrapText="1"/>
    </xf>
    <xf numFmtId="41" fontId="2" fillId="5" borderId="1" xfId="0" applyNumberFormat="1" applyFont="1" applyFill="1" applyBorder="1" applyAlignment="1">
      <alignment horizontal="left" vertical="center" wrapText="1"/>
    </xf>
    <xf numFmtId="14" fontId="3" fillId="0" borderId="0" xfId="0" applyNumberFormat="1" applyFont="1" applyAlignment="1">
      <alignment horizontal="right" vertical="top"/>
    </xf>
    <xf numFmtId="0" fontId="0" fillId="0" borderId="0" xfId="0" applyAlignment="1">
      <alignment horizontal="right" vertical="top"/>
    </xf>
    <xf numFmtId="0" fontId="1" fillId="0" borderId="0" xfId="0" applyFont="1" applyBorder="1" applyAlignment="1">
      <alignment vertical="top"/>
    </xf>
    <xf numFmtId="15" fontId="3" fillId="0" borderId="0" xfId="0" applyNumberFormat="1" applyFont="1" applyBorder="1" applyAlignment="1">
      <alignment horizontal="left" vertical="top"/>
    </xf>
    <xf numFmtId="0" fontId="6" fillId="0" borderId="0" xfId="0" applyFont="1" applyFill="1" applyBorder="1" applyAlignment="1">
      <alignment horizontal="center" vertical="center" wrapText="1"/>
    </xf>
    <xf numFmtId="0" fontId="7" fillId="0" borderId="27" xfId="0" applyFont="1" applyFill="1" applyBorder="1" applyAlignment="1">
      <alignment vertical="center" wrapText="1"/>
    </xf>
    <xf numFmtId="0" fontId="7" fillId="0" borderId="28" xfId="0" applyFont="1" applyFill="1" applyBorder="1" applyAlignment="1">
      <alignment vertical="center" wrapText="1"/>
    </xf>
    <xf numFmtId="15" fontId="7" fillId="0" borderId="28" xfId="0" applyNumberFormat="1"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15" fontId="7" fillId="0" borderId="31" xfId="0" applyNumberFormat="1" applyFont="1" applyFill="1" applyBorder="1" applyAlignment="1">
      <alignment horizontal="center" vertical="center" wrapText="1"/>
    </xf>
    <xf numFmtId="0" fontId="14" fillId="7" borderId="1" xfId="0" applyFont="1" applyFill="1" applyBorder="1" applyAlignment="1">
      <alignment horizontal="center"/>
    </xf>
    <xf numFmtId="0" fontId="3" fillId="8" borderId="1" xfId="0" applyFont="1" applyFill="1" applyBorder="1" applyAlignment="1">
      <alignment horizontal="center" wrapText="1"/>
    </xf>
    <xf numFmtId="0" fontId="3" fillId="8" borderId="1" xfId="0" applyFont="1" applyFill="1" applyBorder="1" applyAlignment="1">
      <alignment horizontal="center" vertical="center" wrapText="1"/>
    </xf>
    <xf numFmtId="0" fontId="3" fillId="0" borderId="1" xfId="0" applyFont="1" applyBorder="1" applyAlignment="1">
      <alignment horizontal="center" wrapText="1"/>
    </xf>
    <xf numFmtId="0" fontId="14" fillId="7" borderId="1" xfId="0" applyFont="1" applyFill="1" applyBorder="1" applyAlignment="1">
      <alignment horizontal="center" vertical="center" wrapText="1"/>
    </xf>
    <xf numFmtId="0" fontId="3" fillId="7" borderId="1" xfId="0" applyFont="1" applyFill="1" applyBorder="1" applyAlignment="1">
      <alignment horizontal="center" wrapText="1"/>
    </xf>
    <xf numFmtId="0" fontId="14" fillId="0" borderId="1" xfId="0" applyFont="1" applyBorder="1" applyAlignment="1">
      <alignment horizontal="center" vertical="center"/>
    </xf>
    <xf numFmtId="0" fontId="12" fillId="7" borderId="1" xfId="0" applyFont="1" applyFill="1" applyBorder="1" applyAlignment="1">
      <alignment horizontal="center" wrapText="1"/>
    </xf>
    <xf numFmtId="0" fontId="15" fillId="0" borderId="1" xfId="0" applyFont="1" applyBorder="1" applyAlignment="1">
      <alignment horizontal="center" vertical="center" wrapText="1"/>
    </xf>
    <xf numFmtId="0" fontId="3" fillId="0" borderId="0" xfId="0" applyFont="1" applyAlignment="1">
      <alignment horizontal="center"/>
    </xf>
    <xf numFmtId="0" fontId="18" fillId="0" borderId="0" xfId="0" applyFont="1"/>
    <xf numFmtId="0" fontId="19" fillId="0" borderId="1" xfId="0" applyFont="1" applyBorder="1"/>
    <xf numFmtId="0" fontId="15" fillId="0"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18" fillId="0" borderId="1" xfId="0" applyFont="1" applyBorder="1" applyAlignment="1">
      <alignment wrapText="1"/>
    </xf>
    <xf numFmtId="0" fontId="18" fillId="0" borderId="1" xfId="0" applyFont="1" applyBorder="1" applyAlignment="1">
      <alignment horizontal="center" wrapText="1"/>
    </xf>
    <xf numFmtId="0" fontId="7" fillId="0" borderId="0" xfId="0" applyFont="1" applyFill="1" applyBorder="1" applyAlignment="1"/>
    <xf numFmtId="0" fontId="7" fillId="0" borderId="0" xfId="0" applyFont="1" applyFill="1" applyBorder="1"/>
    <xf numFmtId="0" fontId="3" fillId="0" borderId="0" xfId="0" applyFont="1" applyFill="1" applyBorder="1" applyAlignment="1">
      <alignment horizontal="center" wrapText="1"/>
    </xf>
    <xf numFmtId="0" fontId="3" fillId="0" borderId="0" xfId="0" applyFont="1" applyFill="1" applyBorder="1" applyAlignment="1">
      <alignment horizontal="center"/>
    </xf>
    <xf numFmtId="0" fontId="15" fillId="0" borderId="0" xfId="0" applyFont="1" applyFill="1" applyBorder="1" applyAlignment="1">
      <alignment horizontal="center" wrapText="1"/>
    </xf>
    <xf numFmtId="0" fontId="19" fillId="0" borderId="1" xfId="0" applyFont="1" applyBorder="1" applyAlignment="1">
      <alignment wrapText="1"/>
    </xf>
    <xf numFmtId="0" fontId="15" fillId="8" borderId="1" xfId="0" applyFont="1" applyFill="1" applyBorder="1" applyAlignment="1">
      <alignment horizontal="center" wrapText="1"/>
    </xf>
    <xf numFmtId="0" fontId="21" fillId="8" borderId="1" xfId="0" applyFont="1" applyFill="1" applyBorder="1" applyAlignment="1">
      <alignment horizontal="center" wrapText="1"/>
    </xf>
    <xf numFmtId="0" fontId="15" fillId="0" borderId="0" xfId="0" applyFont="1"/>
    <xf numFmtId="0" fontId="15" fillId="11" borderId="0" xfId="0" applyFont="1" applyFill="1"/>
    <xf numFmtId="0" fontId="15" fillId="0" borderId="0" xfId="0" applyFont="1" applyFill="1"/>
    <xf numFmtId="0" fontId="0" fillId="11" borderId="0" xfId="0" applyFill="1"/>
    <xf numFmtId="0" fontId="0" fillId="0" borderId="0" xfId="0" applyAlignment="1"/>
    <xf numFmtId="0" fontId="0" fillId="0" borderId="0" xfId="0" applyBorder="1" applyAlignment="1"/>
    <xf numFmtId="0" fontId="0" fillId="12" borderId="0" xfId="0" applyFill="1"/>
    <xf numFmtId="0" fontId="15" fillId="12" borderId="0" xfId="0" applyFont="1" applyFill="1"/>
    <xf numFmtId="0" fontId="15" fillId="13" borderId="0" xfId="0" applyFont="1" applyFill="1"/>
    <xf numFmtId="0" fontId="3" fillId="0" borderId="0" xfId="0" applyFont="1" applyAlignment="1">
      <alignment horizontal="center" vertical="top"/>
    </xf>
    <xf numFmtId="0" fontId="6" fillId="0" borderId="0" xfId="0" applyFont="1" applyAlignment="1">
      <alignment horizontal="center" vertical="top"/>
    </xf>
    <xf numFmtId="0" fontId="7" fillId="0" borderId="1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1" fillId="0" borderId="0" xfId="0" applyFont="1" applyAlignment="1">
      <alignment horizontal="center" vertical="top"/>
    </xf>
    <xf numFmtId="0" fontId="7" fillId="0" borderId="1" xfId="0" applyFont="1" applyBorder="1" applyAlignment="1">
      <alignment vertical="center"/>
    </xf>
    <xf numFmtId="17" fontId="0" fillId="0" borderId="1" xfId="0" applyNumberFormat="1" applyBorder="1"/>
    <xf numFmtId="0" fontId="0" fillId="0" borderId="0" xfId="0" applyBorder="1" applyAlignment="1">
      <alignment horizontal="left" vertical="top" wrapText="1"/>
    </xf>
    <xf numFmtId="0" fontId="0" fillId="0" borderId="0" xfId="0"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6" fillId="9" borderId="34" xfId="0" applyFont="1" applyFill="1" applyBorder="1" applyAlignment="1">
      <alignment horizontal="center" vertical="center"/>
    </xf>
    <xf numFmtId="0" fontId="6" fillId="9" borderId="35" xfId="0" applyFont="1" applyFill="1" applyBorder="1" applyAlignment="1">
      <alignment horizontal="center" vertical="center"/>
    </xf>
    <xf numFmtId="0" fontId="3" fillId="0" borderId="0" xfId="0" applyFont="1" applyAlignment="1"/>
    <xf numFmtId="0" fontId="3" fillId="0" borderId="0" xfId="0" applyFont="1" applyAlignment="1">
      <alignment horizontal="left"/>
    </xf>
    <xf numFmtId="0" fontId="0" fillId="0" borderId="0" xfId="0" applyAlignment="1">
      <alignment horizontal="left"/>
    </xf>
    <xf numFmtId="0" fontId="14" fillId="7" borderId="1" xfId="0" applyFont="1" applyFill="1" applyBorder="1" applyAlignment="1">
      <alignment horizontal="center"/>
    </xf>
    <xf numFmtId="0" fontId="0" fillId="7" borderId="1" xfId="0" applyFill="1" applyBorder="1" applyAlignment="1"/>
    <xf numFmtId="0" fontId="6" fillId="0" borderId="8" xfId="0" applyFont="1" applyBorder="1" applyAlignment="1">
      <alignment horizontal="center" vertical="top" textRotation="180"/>
    </xf>
    <xf numFmtId="0" fontId="0" fillId="0" borderId="8" xfId="0" applyBorder="1" applyAlignment="1">
      <alignment horizontal="center" vertical="top"/>
    </xf>
    <xf numFmtId="0" fontId="14" fillId="7" borderId="11" xfId="0" applyFont="1" applyFill="1" applyBorder="1" applyAlignment="1">
      <alignment horizontal="center"/>
    </xf>
    <xf numFmtId="0" fontId="0" fillId="0" borderId="36" xfId="0" applyBorder="1" applyAlignment="1"/>
    <xf numFmtId="0" fontId="0" fillId="0" borderId="12" xfId="0" applyBorder="1" applyAlignment="1"/>
    <xf numFmtId="0" fontId="14" fillId="7" borderId="11" xfId="0" applyFont="1" applyFill="1" applyBorder="1" applyAlignment="1">
      <alignment horizontal="center" vertical="center"/>
    </xf>
    <xf numFmtId="0" fontId="7" fillId="7" borderId="36" xfId="0" applyFont="1" applyFill="1" applyBorder="1" applyAlignment="1">
      <alignment horizontal="center" vertical="center"/>
    </xf>
    <xf numFmtId="0" fontId="7" fillId="0" borderId="12" xfId="0" applyFont="1" applyBorder="1" applyAlignment="1">
      <alignment horizontal="center" vertical="center"/>
    </xf>
    <xf numFmtId="0" fontId="14" fillId="0" borderId="0" xfId="0" applyFont="1" applyFill="1" applyBorder="1" applyAlignment="1">
      <alignment horizontal="center" vertical="center"/>
    </xf>
    <xf numFmtId="0" fontId="7" fillId="0" borderId="12" xfId="0" applyFont="1" applyBorder="1" applyAlignment="1">
      <alignment vertical="center"/>
    </xf>
    <xf numFmtId="0" fontId="3" fillId="0" borderId="37" xfId="0" applyFont="1" applyBorder="1" applyAlignment="1">
      <alignment vertical="center" textRotation="90"/>
    </xf>
    <xf numFmtId="0" fontId="6" fillId="0" borderId="37" xfId="0" applyFont="1" applyBorder="1" applyAlignment="1">
      <alignment vertical="center" textRotation="90"/>
    </xf>
    <xf numFmtId="0" fontId="3" fillId="0" borderId="38" xfId="0" applyFont="1" applyBorder="1" applyAlignment="1">
      <alignment horizontal="center"/>
    </xf>
    <xf numFmtId="0" fontId="15" fillId="0" borderId="38" xfId="0" applyFont="1" applyBorder="1" applyAlignment="1"/>
    <xf numFmtId="0" fontId="17" fillId="0" borderId="0" xfId="0" applyFont="1" applyAlignment="1">
      <alignment horizontal="center"/>
    </xf>
    <xf numFmtId="0" fontId="0" fillId="0" borderId="11" xfId="0" applyBorder="1" applyAlignment="1"/>
    <xf numFmtId="0" fontId="0" fillId="0" borderId="0" xfId="0" applyAlignment="1"/>
    <xf numFmtId="0" fontId="0" fillId="0" borderId="0" xfId="0" applyBorder="1" applyAlignment="1"/>
    <xf numFmtId="0" fontId="3" fillId="0" borderId="0" xfId="0" applyFont="1" applyAlignment="1">
      <alignment horizontal="center"/>
    </xf>
    <xf numFmtId="0" fontId="0" fillId="0" borderId="0" xfId="0" applyAlignment="1">
      <alignment horizontal="center"/>
    </xf>
    <xf numFmtId="0" fontId="9" fillId="0" borderId="0" xfId="0" applyFont="1" applyBorder="1" applyAlignment="1"/>
    <xf numFmtId="0" fontId="9" fillId="0" borderId="0" xfId="0" applyFont="1" applyAlignment="1"/>
    <xf numFmtId="0" fontId="0" fillId="0" borderId="26" xfId="0" applyBorder="1" applyAlignment="1"/>
    <xf numFmtId="0" fontId="7" fillId="0" borderId="36" xfId="0" applyFont="1" applyBorder="1" applyAlignment="1"/>
    <xf numFmtId="0" fontId="9" fillId="0" borderId="0" xfId="0" applyFont="1" applyBorder="1" applyAlignment="1">
      <alignment horizontal="center"/>
    </xf>
    <xf numFmtId="0" fontId="7" fillId="0" borderId="0" xfId="0" applyFont="1" applyAlignment="1">
      <alignment horizontal="center"/>
    </xf>
    <xf numFmtId="0" fontId="0" fillId="0" borderId="39" xfId="0" applyBorder="1" applyAlignment="1">
      <alignment vertical="top" wrapText="1"/>
    </xf>
    <xf numFmtId="0" fontId="0" fillId="0" borderId="9" xfId="0" applyBorder="1" applyAlignment="1">
      <alignment vertical="top" wrapText="1"/>
    </xf>
    <xf numFmtId="0" fontId="0" fillId="0" borderId="33" xfId="0" applyBorder="1" applyAlignment="1">
      <alignment vertical="top" wrapText="1"/>
    </xf>
    <xf numFmtId="0" fontId="0" fillId="0" borderId="5" xfId="0" applyBorder="1" applyAlignment="1">
      <alignment vertical="top" wrapText="1"/>
    </xf>
    <xf numFmtId="0" fontId="0" fillId="0" borderId="0" xfId="0" applyBorder="1" applyAlignment="1">
      <alignment vertical="top" wrapText="1"/>
    </xf>
    <xf numFmtId="0" fontId="0" fillId="0" borderId="8" xfId="0" applyBorder="1" applyAlignment="1">
      <alignment vertical="top" wrapText="1"/>
    </xf>
    <xf numFmtId="0" fontId="0" fillId="0" borderId="18" xfId="0" applyBorder="1" applyAlignment="1">
      <alignment vertical="top" wrapText="1"/>
    </xf>
    <xf numFmtId="0" fontId="0" fillId="0" borderId="26" xfId="0" applyBorder="1" applyAlignment="1">
      <alignment vertical="top" wrapText="1"/>
    </xf>
    <xf numFmtId="0" fontId="0" fillId="0" borderId="20" xfId="0" applyBorder="1" applyAlignment="1">
      <alignment vertical="top" wrapText="1"/>
    </xf>
    <xf numFmtId="0" fontId="7" fillId="0" borderId="11" xfId="0" applyFont="1" applyBorder="1" applyAlignment="1"/>
    <xf numFmtId="0" fontId="7" fillId="0" borderId="40" xfId="0" applyFont="1" applyBorder="1" applyAlignment="1"/>
    <xf numFmtId="0" fontId="7" fillId="0" borderId="39" xfId="0" applyFont="1" applyBorder="1" applyAlignment="1">
      <alignment horizontal="left" vertical="top" wrapText="1"/>
    </xf>
    <xf numFmtId="0" fontId="0" fillId="0" borderId="9" xfId="0" applyBorder="1" applyAlignment="1">
      <alignment horizontal="left" vertical="top" wrapText="1"/>
    </xf>
    <xf numFmtId="0" fontId="0" fillId="0" borderId="33"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18" xfId="0" applyBorder="1" applyAlignment="1">
      <alignment horizontal="left" vertical="top" wrapText="1"/>
    </xf>
    <xf numFmtId="0" fontId="0" fillId="0" borderId="26" xfId="0" applyBorder="1" applyAlignment="1">
      <alignment horizontal="left" vertical="top" wrapText="1"/>
    </xf>
    <xf numFmtId="0" fontId="0" fillId="0" borderId="20" xfId="0" applyBorder="1" applyAlignment="1">
      <alignment horizontal="left" vertical="top" wrapText="1"/>
    </xf>
  </cellXfs>
  <cellStyles count="1">
    <cellStyle name="Normal" xfId="0" builtinId="0"/>
  </cellStyles>
  <dxfs count="6">
    <dxf>
      <fill>
        <patternFill>
          <bgColor indexed="52"/>
        </patternFill>
      </fill>
    </dxf>
    <dxf>
      <fill>
        <patternFill>
          <bgColor indexed="13"/>
        </patternFill>
      </fill>
    </dxf>
    <dxf>
      <font>
        <condense val="0"/>
        <extend val="0"/>
        <color indexed="9"/>
      </font>
      <fill>
        <patternFill>
          <bgColor indexed="10"/>
        </patternFill>
      </fill>
    </dxf>
    <dxf>
      <fill>
        <patternFill>
          <bgColor indexed="52"/>
        </patternFill>
      </fill>
    </dxf>
    <dxf>
      <fill>
        <patternFill>
          <bgColor indexed="13"/>
        </patternFill>
      </fill>
    </dxf>
    <dxf>
      <font>
        <condense val="0"/>
        <extend val="0"/>
        <color indexed="9"/>
      </font>
      <fill>
        <patternFill>
          <bgColor indexed="10"/>
        </patternFill>
      </fill>
    </dxf>
  </dxfs>
  <tableStyles count="0" defaultTableStyle="TableStyleMedium9" defaultPivotStyle="PivotStyleLight16"/>
  <colors>
    <mruColors>
      <color rgb="FF33CCFF"/>
      <color rgb="FF66CC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771525</xdr:colOff>
      <xdr:row>13</xdr:row>
      <xdr:rowOff>66675</xdr:rowOff>
    </xdr:from>
    <xdr:to>
      <xdr:col>4</xdr:col>
      <xdr:colOff>781050</xdr:colOff>
      <xdr:row>13</xdr:row>
      <xdr:rowOff>66675</xdr:rowOff>
    </xdr:to>
    <xdr:sp macro="" textlink="">
      <xdr:nvSpPr>
        <xdr:cNvPr id="2049" name="Line 1"/>
        <xdr:cNvSpPr>
          <a:spLocks noChangeShapeType="1"/>
        </xdr:cNvSpPr>
      </xdr:nvSpPr>
      <xdr:spPr bwMode="auto">
        <a:xfrm>
          <a:off x="276225" y="4686300"/>
          <a:ext cx="2857500" cy="0"/>
        </a:xfrm>
        <a:prstGeom prst="line">
          <a:avLst/>
        </a:prstGeom>
        <a:noFill/>
        <a:ln w="19050">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AC30"/>
  <sheetViews>
    <sheetView workbookViewId="0">
      <pane ySplit="3" topLeftCell="A4" activePane="bottomLeft" state="frozen"/>
      <selection activeCell="C33" sqref="C33:N36"/>
      <selection pane="bottomLeft" activeCell="V28" sqref="A1:V28"/>
    </sheetView>
  </sheetViews>
  <sheetFormatPr defaultRowHeight="11.25"/>
  <cols>
    <col min="1" max="1" width="4.42578125" style="3" customWidth="1"/>
    <col min="2" max="2" width="8.85546875" style="3" bestFit="1" customWidth="1"/>
    <col min="3" max="3" width="9.140625" style="3"/>
    <col min="4" max="4" width="40.140625" style="3" customWidth="1"/>
    <col min="5" max="5" width="25" style="3" customWidth="1"/>
    <col min="6" max="6" width="25.28515625" style="3" customWidth="1"/>
    <col min="7" max="7" width="37.28515625" style="3" customWidth="1"/>
    <col min="8" max="8" width="10.5703125" style="3" bestFit="1" customWidth="1"/>
    <col min="9" max="9" width="14.85546875" style="3" customWidth="1"/>
    <col min="10" max="10" width="13" style="3" customWidth="1"/>
    <col min="11" max="11" width="11.28515625" style="3" customWidth="1"/>
    <col min="12" max="14" width="5.140625" style="3" hidden="1" customWidth="1"/>
    <col min="15" max="15" width="10" style="3" customWidth="1"/>
    <col min="16" max="16" width="6.28515625" style="3" bestFit="1" customWidth="1"/>
    <col min="17" max="17" width="9.42578125" style="3" bestFit="1" customWidth="1"/>
    <col min="18" max="18" width="11.42578125" style="3" customWidth="1"/>
    <col min="19" max="19" width="19.5703125" style="3" bestFit="1" customWidth="1"/>
    <col min="20" max="20" width="9.85546875" style="3" bestFit="1" customWidth="1"/>
    <col min="21" max="21" width="9.28515625" style="3" bestFit="1" customWidth="1"/>
    <col min="22" max="22" width="9.42578125" style="3" bestFit="1" customWidth="1"/>
    <col min="23" max="23" width="6.85546875" style="3" bestFit="1" customWidth="1"/>
    <col min="24" max="24" width="9.140625" style="3"/>
    <col min="25" max="25" width="18" style="3" bestFit="1" customWidth="1"/>
    <col min="26" max="26" width="26.7109375" style="3" customWidth="1"/>
    <col min="27" max="28" width="13.42578125" style="3" bestFit="1" customWidth="1"/>
    <col min="29" max="29" width="14.85546875" style="3" bestFit="1" customWidth="1"/>
    <col min="30" max="16384" width="9.140625" style="3"/>
  </cols>
  <sheetData>
    <row r="1" spans="1:29" ht="21.75" customHeight="1" thickBot="1">
      <c r="A1" s="4" t="s">
        <v>125</v>
      </c>
      <c r="Q1" s="104"/>
      <c r="R1" s="103" t="s">
        <v>144</v>
      </c>
      <c r="S1" s="106">
        <f ca="1">NOW()</f>
        <v>41141.627541782407</v>
      </c>
      <c r="T1" s="105"/>
      <c r="U1" s="62"/>
      <c r="V1" s="62"/>
      <c r="Y1" s="4" t="s">
        <v>99</v>
      </c>
    </row>
    <row r="2" spans="1:29" s="7" customFormat="1" ht="13.5" thickBot="1">
      <c r="A2" s="8">
        <f>MAX(A4:A28) + 1</f>
        <v>1</v>
      </c>
      <c r="B2" s="67" t="s">
        <v>100</v>
      </c>
      <c r="O2" s="163" t="s">
        <v>119</v>
      </c>
      <c r="P2" s="164"/>
      <c r="W2" s="9"/>
      <c r="X2" s="9"/>
    </row>
    <row r="3" spans="1:29" s="71" customFormat="1" ht="41.25" customHeight="1" thickBot="1">
      <c r="A3" s="80" t="s">
        <v>32</v>
      </c>
      <c r="B3" s="81" t="s">
        <v>33</v>
      </c>
      <c r="C3" s="81" t="s">
        <v>0</v>
      </c>
      <c r="D3" s="81" t="s">
        <v>167</v>
      </c>
      <c r="E3" s="81" t="s">
        <v>10</v>
      </c>
      <c r="F3" s="81" t="s">
        <v>64</v>
      </c>
      <c r="G3" s="81" t="s">
        <v>75</v>
      </c>
      <c r="H3" s="81" t="s">
        <v>8</v>
      </c>
      <c r="I3" s="81" t="s">
        <v>222</v>
      </c>
      <c r="J3" s="81" t="s">
        <v>35</v>
      </c>
      <c r="K3" s="81" t="s">
        <v>36</v>
      </c>
      <c r="L3" s="92" t="s">
        <v>120</v>
      </c>
      <c r="M3" s="81" t="s">
        <v>121</v>
      </c>
      <c r="N3" s="97" t="s">
        <v>123</v>
      </c>
      <c r="O3" s="80" t="s">
        <v>124</v>
      </c>
      <c r="P3" s="82" t="s">
        <v>9</v>
      </c>
      <c r="Q3" s="93" t="s">
        <v>116</v>
      </c>
      <c r="R3" s="81" t="s">
        <v>37</v>
      </c>
      <c r="S3" s="81" t="s">
        <v>117</v>
      </c>
      <c r="T3" s="81" t="s">
        <v>2</v>
      </c>
      <c r="U3" s="81" t="s">
        <v>140</v>
      </c>
      <c r="V3" s="82" t="s">
        <v>76</v>
      </c>
      <c r="W3" s="107"/>
      <c r="X3" s="107"/>
      <c r="Y3" s="80" t="s">
        <v>8</v>
      </c>
      <c r="Z3" s="81" t="s">
        <v>34</v>
      </c>
      <c r="AA3" s="81" t="s">
        <v>35</v>
      </c>
      <c r="AB3" s="82" t="s">
        <v>36</v>
      </c>
      <c r="AC3" s="81" t="s">
        <v>140</v>
      </c>
    </row>
    <row r="4" spans="1:29" s="70" customFormat="1" ht="12.75">
      <c r="A4" s="83"/>
      <c r="B4" s="84"/>
      <c r="C4" s="85"/>
      <c r="D4" s="84"/>
      <c r="E4" s="84"/>
      <c r="F4" s="84"/>
      <c r="G4" s="84"/>
      <c r="H4" s="86"/>
      <c r="I4" s="86"/>
      <c r="J4" s="86"/>
      <c r="K4" s="86"/>
      <c r="L4" s="87" t="e">
        <f>VLOOKUP(K4,'Risk Area and Risk Matrix '!E$7:F$11,2,FALSE)</f>
        <v>#N/A</v>
      </c>
      <c r="M4" s="87" t="e">
        <f>HLOOKUP(J4,'Risk Area and Risk Matrix '!G$5:K$6,2,FALSE)</f>
        <v>#N/A</v>
      </c>
      <c r="N4" s="98" t="e">
        <f>CONCATENATE(L4,M4)</f>
        <v>#N/A</v>
      </c>
      <c r="O4" s="88" t="str">
        <f>IF(ISNA(INDEX('Risk Area and Risk Matrix '!G$7:K$11,L4,M4)),"",VLOOKUP(LEFT(INDEX('Risk Area and Risk Matrix '!G$7:K$11,L4,M4),1),'Risk Area and Risk Matrix '!E$20:F$23,2,FALSE))</f>
        <v/>
      </c>
      <c r="P4" s="89" t="str">
        <f>IF(ISNA(VLOOKUP(K4,'Risk Area and Risk Matrix '!E$7:K$11,M4+2,FALSE)),"",ABS(LEFT(RIGHT(VLOOKUP(K4,'Risk Area and Risk Matrix '!E$7:K$11,M4+2,FALSE),3),2)))</f>
        <v/>
      </c>
      <c r="Q4" s="90"/>
      <c r="R4" s="84"/>
      <c r="S4" s="86"/>
      <c r="T4" s="85"/>
      <c r="U4" s="86"/>
      <c r="V4" s="91"/>
      <c r="Y4" s="70" t="str">
        <f>'Risk Assessment Criteria'!F25</f>
        <v>Satisfactory</v>
      </c>
      <c r="Z4" s="128" t="s">
        <v>168</v>
      </c>
      <c r="AA4" s="70" t="str">
        <f>'Risk Assessment Criteria'!C5</f>
        <v>Insignificant</v>
      </c>
      <c r="AB4" s="70" t="str">
        <f>'Risk Assessment Criteria'!H15</f>
        <v>Rare</v>
      </c>
      <c r="AC4" s="70" t="s">
        <v>141</v>
      </c>
    </row>
    <row r="5" spans="1:29" s="7" customFormat="1" ht="12.75">
      <c r="A5" s="83"/>
      <c r="B5" s="84"/>
      <c r="C5" s="85"/>
      <c r="D5" s="84"/>
      <c r="E5" s="84"/>
      <c r="F5" s="84"/>
      <c r="G5" s="84"/>
      <c r="H5" s="69"/>
      <c r="I5" s="69"/>
      <c r="J5" s="69"/>
      <c r="K5" s="69"/>
      <c r="L5" s="87" t="e">
        <f>VLOOKUP(K5,'Risk Area and Risk Matrix '!E$7:F$11,2,FALSE)</f>
        <v>#N/A</v>
      </c>
      <c r="M5" s="78" t="e">
        <f>HLOOKUP(J5,'Risk Area and Risk Matrix '!G$5:K$6,2,FALSE)</f>
        <v>#N/A</v>
      </c>
      <c r="N5" s="98" t="e">
        <f>CONCATENATE(L5,M5)</f>
        <v>#N/A</v>
      </c>
      <c r="O5" s="88" t="str">
        <f>IF(ISNA(INDEX('Risk Area and Risk Matrix '!G$7:K$11,L5,M5)),"",VLOOKUP(LEFT(INDEX('Risk Area and Risk Matrix '!G$7:K$11,L5,M5),1),'Risk Area and Risk Matrix '!E$20:F$23,2,FALSE))</f>
        <v/>
      </c>
      <c r="P5" s="89" t="str">
        <f>IF(ISNA(VLOOKUP(K5,'Risk Area and Risk Matrix '!E$7:K$11,M5+2,FALSE)),"",ABS(LEFT(RIGHT(VLOOKUP(K5,'Risk Area and Risk Matrix '!E$7:K$11,M5+2,FALSE),3),2)))</f>
        <v/>
      </c>
      <c r="Q5" s="79"/>
      <c r="R5" s="84"/>
      <c r="S5" s="86"/>
      <c r="T5" s="68"/>
      <c r="U5" s="86"/>
      <c r="V5" s="76"/>
      <c r="W5" s="9"/>
      <c r="X5" s="9"/>
      <c r="Y5" s="9" t="str">
        <f>'Risk Assessment Criteria'!F26</f>
        <v>Reservations</v>
      </c>
      <c r="Z5" s="128" t="s">
        <v>169</v>
      </c>
      <c r="AA5" s="9" t="str">
        <f>'Risk Assessment Criteria'!C6</f>
        <v>Minor</v>
      </c>
      <c r="AB5" s="9" t="str">
        <f>'Risk Assessment Criteria'!H16</f>
        <v>Unlikely</v>
      </c>
      <c r="AC5" s="7" t="s">
        <v>142</v>
      </c>
    </row>
    <row r="6" spans="1:29" s="7" customFormat="1" ht="12.75">
      <c r="A6" s="83"/>
      <c r="B6" s="84"/>
      <c r="C6" s="85"/>
      <c r="D6" s="84"/>
      <c r="E6" s="84"/>
      <c r="F6" s="84"/>
      <c r="G6" s="84"/>
      <c r="H6" s="69"/>
      <c r="I6" s="69"/>
      <c r="J6" s="69"/>
      <c r="K6" s="69"/>
      <c r="L6" s="87" t="e">
        <f>VLOOKUP(K6,'Risk Area and Risk Matrix '!E$7:F$11,2,FALSE)</f>
        <v>#N/A</v>
      </c>
      <c r="M6" s="78" t="e">
        <f>HLOOKUP(J6,'Risk Area and Risk Matrix '!G$5:K$6,2,FALSE)</f>
        <v>#N/A</v>
      </c>
      <c r="N6" s="98" t="e">
        <f>CONCATENATE(L6,M6)</f>
        <v>#N/A</v>
      </c>
      <c r="O6" s="88" t="str">
        <f>IF(ISNA(INDEX('Risk Area and Risk Matrix '!G$7:K$11,L6,M6)),"",VLOOKUP(LEFT(INDEX('Risk Area and Risk Matrix '!G$7:K$11,L6,M6),1),'Risk Area and Risk Matrix '!E$20:F$23,2,FALSE))</f>
        <v/>
      </c>
      <c r="P6" s="89" t="str">
        <f>IF(ISNA(VLOOKUP(K6,'Risk Area and Risk Matrix '!E$7:K$11,M6+2,FALSE)),"",ABS(LEFT(RIGHT(VLOOKUP(K6,'Risk Area and Risk Matrix '!E$7:K$11,M6+2,FALSE),3),2)))</f>
        <v/>
      </c>
      <c r="Q6" s="79"/>
      <c r="R6" s="84"/>
      <c r="S6" s="86"/>
      <c r="T6" s="68"/>
      <c r="U6" s="86"/>
      <c r="V6" s="76"/>
      <c r="W6" s="9"/>
      <c r="X6" s="9"/>
      <c r="Y6" s="9" t="str">
        <f>'Risk Assessment Criteria'!F27</f>
        <v>Unsatisfactory</v>
      </c>
      <c r="Z6" s="128" t="s">
        <v>170</v>
      </c>
      <c r="AA6" s="9" t="str">
        <f>'Risk Assessment Criteria'!C7</f>
        <v>Moderate</v>
      </c>
      <c r="AB6" s="9" t="str">
        <f>'Risk Assessment Criteria'!H17</f>
        <v>Possible</v>
      </c>
      <c r="AC6" s="7" t="s">
        <v>143</v>
      </c>
    </row>
    <row r="7" spans="1:29" s="7" customFormat="1" ht="12.75">
      <c r="A7" s="83"/>
      <c r="B7" s="84"/>
      <c r="C7" s="85"/>
      <c r="D7" s="84"/>
      <c r="E7" s="84"/>
      <c r="F7" s="84"/>
      <c r="G7" s="84"/>
      <c r="H7" s="69"/>
      <c r="I7" s="69"/>
      <c r="J7" s="69"/>
      <c r="K7" s="69"/>
      <c r="L7" s="87" t="e">
        <f>VLOOKUP(K7,'Risk Area and Risk Matrix '!E$7:F$11,2,FALSE)</f>
        <v>#N/A</v>
      </c>
      <c r="M7" s="78" t="e">
        <f>HLOOKUP(J7,'Risk Area and Risk Matrix '!G$5:K$6,2,FALSE)</f>
        <v>#N/A</v>
      </c>
      <c r="N7" s="98" t="e">
        <f>CONCATENATE(L7,M7)</f>
        <v>#N/A</v>
      </c>
      <c r="O7" s="88" t="str">
        <f>IF(ISNA(INDEX('Risk Area and Risk Matrix '!G$7:K$11,L7,M7)),"",VLOOKUP(LEFT(INDEX('Risk Area and Risk Matrix '!G$7:K$11,L7,M7),1),'Risk Area and Risk Matrix '!E$20:F$23,2,FALSE))</f>
        <v/>
      </c>
      <c r="P7" s="89" t="str">
        <f>IF(ISNA(VLOOKUP(K7,'Risk Area and Risk Matrix '!E$7:K$11,M7+2,FALSE)),"",ABS(LEFT(RIGHT(VLOOKUP(K7,'Risk Area and Risk Matrix '!E$7:K$11,M7+2,FALSE),3),2)))</f>
        <v/>
      </c>
      <c r="Q7" s="79"/>
      <c r="R7" s="84"/>
      <c r="S7" s="86"/>
      <c r="T7" s="68"/>
      <c r="U7" s="86"/>
      <c r="V7" s="76"/>
      <c r="W7" s="9"/>
      <c r="X7" s="9"/>
      <c r="Y7" s="9" t="str">
        <f>'Risk Assessment Criteria'!F28</f>
        <v>Not Set</v>
      </c>
      <c r="Z7" s="128" t="s">
        <v>171</v>
      </c>
      <c r="AA7" s="9" t="str">
        <f>'Risk Assessment Criteria'!C8</f>
        <v>Major</v>
      </c>
      <c r="AB7" s="9" t="str">
        <f>'Risk Assessment Criteria'!H18</f>
        <v>Likely</v>
      </c>
    </row>
    <row r="8" spans="1:29" s="7" customFormat="1" ht="12.75">
      <c r="A8" s="83"/>
      <c r="B8" s="84"/>
      <c r="C8" s="85"/>
      <c r="D8" s="84"/>
      <c r="E8" s="84"/>
      <c r="F8" s="84"/>
      <c r="G8" s="84"/>
      <c r="H8" s="69"/>
      <c r="I8" s="69"/>
      <c r="J8" s="69"/>
      <c r="K8" s="69"/>
      <c r="L8" s="87" t="e">
        <f>VLOOKUP(K8,'Risk Area and Risk Matrix '!E$7:F$11,2,FALSE)</f>
        <v>#N/A</v>
      </c>
      <c r="M8" s="78" t="e">
        <f>HLOOKUP(J8,'Risk Area and Risk Matrix '!G$5:K$6,2,FALSE)</f>
        <v>#N/A</v>
      </c>
      <c r="N8" s="98" t="e">
        <f t="shared" ref="N8:N28" si="0">CONCATENATE(L8,M8)</f>
        <v>#N/A</v>
      </c>
      <c r="O8" s="88" t="str">
        <f>IF(ISNA(INDEX('Risk Area and Risk Matrix '!G$7:K$11,L8,M8)),"",VLOOKUP(LEFT(INDEX('Risk Area and Risk Matrix '!G$7:K$11,L8,M8),1),'Risk Area and Risk Matrix '!E$20:F$23,2,FALSE))</f>
        <v/>
      </c>
      <c r="P8" s="89" t="str">
        <f>IF(ISNA(VLOOKUP(K8,'Risk Area and Risk Matrix '!E$7:K$11,M8+2,FALSE)),"",ABS(LEFT(RIGHT(VLOOKUP(K8,'Risk Area and Risk Matrix '!E$7:K$11,M8+2,FALSE),3),2)))</f>
        <v/>
      </c>
      <c r="Q8" s="79"/>
      <c r="R8" s="84"/>
      <c r="S8" s="86"/>
      <c r="T8" s="68"/>
      <c r="U8" s="86"/>
      <c r="V8" s="76"/>
      <c r="W8" s="9"/>
      <c r="X8" s="9"/>
      <c r="Y8" s="9"/>
      <c r="Z8" s="128" t="s">
        <v>26</v>
      </c>
      <c r="AA8" s="9" t="str">
        <f>'Risk Assessment Criteria'!C9</f>
        <v>Critical</v>
      </c>
      <c r="AB8" s="9" t="str">
        <f>'Risk Assessment Criteria'!H19</f>
        <v>Almost Certain</v>
      </c>
    </row>
    <row r="9" spans="1:29" s="7" customFormat="1" ht="12.75">
      <c r="A9" s="83"/>
      <c r="B9" s="84"/>
      <c r="C9" s="85"/>
      <c r="D9" s="84"/>
      <c r="E9" s="84"/>
      <c r="F9" s="84"/>
      <c r="G9" s="84"/>
      <c r="H9" s="69"/>
      <c r="I9" s="69"/>
      <c r="J9" s="69"/>
      <c r="K9" s="69"/>
      <c r="L9" s="87" t="e">
        <f>VLOOKUP(K9,'Risk Area and Risk Matrix '!E$7:F$11,2,FALSE)</f>
        <v>#N/A</v>
      </c>
      <c r="M9" s="78" t="e">
        <f>HLOOKUP(J9,'Risk Area and Risk Matrix '!G$5:K$6,2,FALSE)</f>
        <v>#N/A</v>
      </c>
      <c r="N9" s="98" t="e">
        <f t="shared" si="0"/>
        <v>#N/A</v>
      </c>
      <c r="O9" s="88" t="str">
        <f>IF(ISNA(INDEX('Risk Area and Risk Matrix '!G$7:K$11,L9,M9)),"",VLOOKUP(LEFT(INDEX('Risk Area and Risk Matrix '!G$7:K$11,L9,M9),1),'Risk Area and Risk Matrix '!E$20:F$23,2,FALSE))</f>
        <v/>
      </c>
      <c r="P9" s="89" t="str">
        <f>IF(ISNA(VLOOKUP(K9,'Risk Area and Risk Matrix '!E$7:K$11,M9+2,FALSE)),"",ABS(LEFT(RIGHT(VLOOKUP(K9,'Risk Area and Risk Matrix '!E$7:K$11,M9+2,FALSE),3),2)))</f>
        <v/>
      </c>
      <c r="Q9" s="79"/>
      <c r="R9" s="84"/>
      <c r="S9" s="86"/>
      <c r="T9" s="68"/>
      <c r="U9" s="86"/>
      <c r="V9" s="76"/>
      <c r="Y9" s="9"/>
      <c r="Z9" s="128" t="s">
        <v>172</v>
      </c>
      <c r="AB9" s="9"/>
    </row>
    <row r="10" spans="1:29" s="7" customFormat="1" ht="12.75">
      <c r="A10" s="83"/>
      <c r="B10" s="84"/>
      <c r="C10" s="85"/>
      <c r="D10" s="84"/>
      <c r="E10" s="84"/>
      <c r="F10" s="84"/>
      <c r="G10" s="84"/>
      <c r="H10" s="69"/>
      <c r="I10" s="69"/>
      <c r="J10" s="69"/>
      <c r="K10" s="69"/>
      <c r="L10" s="87" t="e">
        <f>VLOOKUP(K10,'Risk Area and Risk Matrix '!E$7:F$11,2,FALSE)</f>
        <v>#N/A</v>
      </c>
      <c r="M10" s="78" t="e">
        <f>HLOOKUP(J10,'Risk Area and Risk Matrix '!G$5:K$6,2,FALSE)</f>
        <v>#N/A</v>
      </c>
      <c r="N10" s="98" t="e">
        <f t="shared" si="0"/>
        <v>#N/A</v>
      </c>
      <c r="O10" s="88" t="str">
        <f>IF(ISNA(INDEX('Risk Area and Risk Matrix '!G$7:K$11,L10,M10)),"",VLOOKUP(LEFT(INDEX('Risk Area and Risk Matrix '!G$7:K$11,L10,M10),1),'Risk Area and Risk Matrix '!E$20:F$23,2,FALSE))</f>
        <v/>
      </c>
      <c r="P10" s="89" t="str">
        <f>IF(ISNA(VLOOKUP(K10,'Risk Area and Risk Matrix '!E$7:K$11,M10+2,FALSE)),"",ABS(LEFT(RIGHT(VLOOKUP(K10,'Risk Area and Risk Matrix '!E$7:K$11,M10+2,FALSE),3),2)))</f>
        <v/>
      </c>
      <c r="Q10" s="79"/>
      <c r="R10" s="84"/>
      <c r="S10" s="86"/>
      <c r="T10" s="68"/>
      <c r="U10" s="86"/>
      <c r="V10" s="76"/>
      <c r="Y10" s="9"/>
      <c r="Z10" s="128" t="s">
        <v>173</v>
      </c>
    </row>
    <row r="11" spans="1:29" s="7" customFormat="1" ht="12.75">
      <c r="A11" s="83"/>
      <c r="B11" s="84"/>
      <c r="C11" s="85"/>
      <c r="D11" s="84"/>
      <c r="E11" s="84"/>
      <c r="F11" s="84"/>
      <c r="G11" s="84"/>
      <c r="H11" s="69"/>
      <c r="I11" s="69"/>
      <c r="J11" s="69"/>
      <c r="K11" s="69"/>
      <c r="L11" s="87" t="e">
        <f>VLOOKUP(K11,'Risk Area and Risk Matrix '!E$7:F$11,2,FALSE)</f>
        <v>#N/A</v>
      </c>
      <c r="M11" s="78" t="e">
        <f>HLOOKUP(J11,'Risk Area and Risk Matrix '!G$5:K$6,2,FALSE)</f>
        <v>#N/A</v>
      </c>
      <c r="N11" s="98" t="e">
        <f t="shared" si="0"/>
        <v>#N/A</v>
      </c>
      <c r="O11" s="88" t="str">
        <f>IF(ISNA(INDEX('Risk Area and Risk Matrix '!G$7:K$11,L11,M11)),"",VLOOKUP(LEFT(INDEX('Risk Area and Risk Matrix '!G$7:K$11,L11,M11),1),'Risk Area and Risk Matrix '!E$20:F$23,2,FALSE))</f>
        <v/>
      </c>
      <c r="P11" s="89" t="str">
        <f>IF(ISNA(VLOOKUP(K11,'Risk Area and Risk Matrix '!E$7:K$11,M11+2,FALSE)),"",ABS(LEFT(RIGHT(VLOOKUP(K11,'Risk Area and Risk Matrix '!E$7:K$11,M11+2,FALSE),3),2)))</f>
        <v/>
      </c>
      <c r="Q11" s="79"/>
      <c r="R11" s="84"/>
      <c r="S11" s="86"/>
      <c r="T11" s="68"/>
      <c r="U11" s="86"/>
      <c r="V11" s="76"/>
      <c r="Y11" s="9"/>
      <c r="Z11" s="128" t="s">
        <v>174</v>
      </c>
    </row>
    <row r="12" spans="1:29" s="7" customFormat="1" ht="12.75">
      <c r="A12" s="83"/>
      <c r="B12" s="84"/>
      <c r="C12" s="85"/>
      <c r="D12" s="84"/>
      <c r="E12" s="84"/>
      <c r="F12" s="84"/>
      <c r="G12" s="84"/>
      <c r="H12" s="69"/>
      <c r="I12" s="69"/>
      <c r="J12" s="69"/>
      <c r="K12" s="69"/>
      <c r="L12" s="87" t="e">
        <f>VLOOKUP(K12,'Risk Area and Risk Matrix '!E$7:F$11,2,FALSE)</f>
        <v>#N/A</v>
      </c>
      <c r="M12" s="78" t="e">
        <f>HLOOKUP(J12,'Risk Area and Risk Matrix '!G$5:K$6,2,FALSE)</f>
        <v>#N/A</v>
      </c>
      <c r="N12" s="98" t="e">
        <f t="shared" si="0"/>
        <v>#N/A</v>
      </c>
      <c r="O12" s="88" t="str">
        <f>IF(ISNA(INDEX('Risk Area and Risk Matrix '!G$7:K$11,L12,M12)),"",VLOOKUP(LEFT(INDEX('Risk Area and Risk Matrix '!G$7:K$11,L12,M12),1),'Risk Area and Risk Matrix '!E$20:F$23,2,FALSE))</f>
        <v/>
      </c>
      <c r="P12" s="89" t="str">
        <f>IF(ISNA(VLOOKUP(K12,'Risk Area and Risk Matrix '!E$7:K$11,M12+2,FALSE)),"",ABS(LEFT(RIGHT(VLOOKUP(K12,'Risk Area and Risk Matrix '!E$7:K$11,M12+2,FALSE),3),2)))</f>
        <v/>
      </c>
      <c r="Q12" s="79"/>
      <c r="R12" s="84"/>
      <c r="S12" s="86"/>
      <c r="T12" s="68"/>
      <c r="U12" s="86"/>
      <c r="V12" s="76"/>
      <c r="Z12" s="128" t="s">
        <v>175</v>
      </c>
    </row>
    <row r="13" spans="1:29" s="7" customFormat="1" ht="12.75">
      <c r="A13" s="83"/>
      <c r="B13" s="84"/>
      <c r="C13" s="85"/>
      <c r="D13" s="84"/>
      <c r="E13" s="84"/>
      <c r="F13" s="84"/>
      <c r="G13" s="84"/>
      <c r="H13" s="69"/>
      <c r="I13" s="69"/>
      <c r="J13" s="69"/>
      <c r="K13" s="69"/>
      <c r="L13" s="87" t="e">
        <f>VLOOKUP(K13,'Risk Area and Risk Matrix '!E$7:F$11,2,FALSE)</f>
        <v>#N/A</v>
      </c>
      <c r="M13" s="78" t="e">
        <f>HLOOKUP(J13,'Risk Area and Risk Matrix '!G$5:K$6,2,FALSE)</f>
        <v>#N/A</v>
      </c>
      <c r="N13" s="98" t="e">
        <f t="shared" si="0"/>
        <v>#N/A</v>
      </c>
      <c r="O13" s="88" t="str">
        <f>IF(ISNA(INDEX('Risk Area and Risk Matrix '!G$7:K$11,L13,M13)),"",VLOOKUP(LEFT(INDEX('Risk Area and Risk Matrix '!G$7:K$11,L13,M13),1),'Risk Area and Risk Matrix '!E$20:F$23,2,FALSE))</f>
        <v/>
      </c>
      <c r="P13" s="89" t="str">
        <f>IF(ISNA(VLOOKUP(K13,'Risk Area and Risk Matrix '!E$7:K$11,M13+2,FALSE)),"",ABS(LEFT(RIGHT(VLOOKUP(K13,'Risk Area and Risk Matrix '!E$7:K$11,M13+2,FALSE),3),2)))</f>
        <v/>
      </c>
      <c r="Q13" s="79"/>
      <c r="R13" s="84"/>
      <c r="S13" s="86"/>
      <c r="T13" s="68"/>
      <c r="U13" s="86"/>
      <c r="V13" s="76"/>
      <c r="Z13" s="128" t="s">
        <v>176</v>
      </c>
    </row>
    <row r="14" spans="1:29" s="7" customFormat="1" ht="12.75">
      <c r="A14" s="83"/>
      <c r="B14" s="84"/>
      <c r="C14" s="85"/>
      <c r="D14" s="84"/>
      <c r="E14" s="84"/>
      <c r="F14" s="84"/>
      <c r="G14" s="84"/>
      <c r="H14" s="69"/>
      <c r="I14" s="69"/>
      <c r="J14" s="69"/>
      <c r="K14" s="69"/>
      <c r="L14" s="87" t="e">
        <f>VLOOKUP(K14,'Risk Area and Risk Matrix '!E$7:F$11,2,FALSE)</f>
        <v>#N/A</v>
      </c>
      <c r="M14" s="78" t="e">
        <f>HLOOKUP(J14,'Risk Area and Risk Matrix '!G$5:K$6,2,FALSE)</f>
        <v>#N/A</v>
      </c>
      <c r="N14" s="98" t="e">
        <f t="shared" si="0"/>
        <v>#N/A</v>
      </c>
      <c r="O14" s="88" t="str">
        <f>IF(ISNA(INDEX('Risk Area and Risk Matrix '!G$7:K$11,L14,M14)),"",VLOOKUP(LEFT(INDEX('Risk Area and Risk Matrix '!G$7:K$11,L14,M14),1),'Risk Area and Risk Matrix '!E$20:F$23,2,FALSE))</f>
        <v/>
      </c>
      <c r="P14" s="89" t="str">
        <f>IF(ISNA(VLOOKUP(K14,'Risk Area and Risk Matrix '!E$7:K$11,M14+2,FALSE)),"",ABS(LEFT(RIGHT(VLOOKUP(K14,'Risk Area and Risk Matrix '!E$7:K$11,M14+2,FALSE),3),2)))</f>
        <v/>
      </c>
      <c r="Q14" s="79"/>
      <c r="R14" s="84"/>
      <c r="S14" s="86"/>
      <c r="T14" s="68"/>
      <c r="U14" s="86"/>
      <c r="V14" s="76"/>
      <c r="Z14" s="128" t="s">
        <v>177</v>
      </c>
    </row>
    <row r="15" spans="1:29" s="7" customFormat="1" ht="12.75">
      <c r="A15" s="83"/>
      <c r="B15" s="84"/>
      <c r="C15" s="85"/>
      <c r="D15" s="84"/>
      <c r="E15" s="84"/>
      <c r="F15" s="84"/>
      <c r="G15" s="84"/>
      <c r="H15" s="69"/>
      <c r="I15" s="69"/>
      <c r="J15" s="69"/>
      <c r="K15" s="69"/>
      <c r="L15" s="87" t="e">
        <f>VLOOKUP(K15,'Risk Area and Risk Matrix '!E$7:F$11,2,FALSE)</f>
        <v>#N/A</v>
      </c>
      <c r="M15" s="78" t="e">
        <f>HLOOKUP(J15,'Risk Area and Risk Matrix '!G$5:K$6,2,FALSE)</f>
        <v>#N/A</v>
      </c>
      <c r="N15" s="98" t="e">
        <f t="shared" si="0"/>
        <v>#N/A</v>
      </c>
      <c r="O15" s="88" t="str">
        <f>IF(ISNA(INDEX('Risk Area and Risk Matrix '!G$7:K$11,L15,M15)),"",VLOOKUP(LEFT(INDEX('Risk Area and Risk Matrix '!G$7:K$11,L15,M15),1),'Risk Area and Risk Matrix '!E$20:F$23,2,FALSE))</f>
        <v/>
      </c>
      <c r="P15" s="89" t="str">
        <f>IF(ISNA(VLOOKUP(K15,'Risk Area and Risk Matrix '!E$7:K$11,M15+2,FALSE)),"",ABS(LEFT(RIGHT(VLOOKUP(K15,'Risk Area and Risk Matrix '!E$7:K$11,M15+2,FALSE),3),2)))</f>
        <v/>
      </c>
      <c r="Q15" s="79"/>
      <c r="R15" s="84"/>
      <c r="S15" s="86"/>
      <c r="T15" s="68"/>
      <c r="U15" s="86"/>
      <c r="V15" s="76"/>
      <c r="Z15" s="128" t="s">
        <v>178</v>
      </c>
    </row>
    <row r="16" spans="1:29" s="7" customFormat="1" ht="12.75">
      <c r="A16" s="83"/>
      <c r="B16" s="84"/>
      <c r="C16" s="85"/>
      <c r="D16" s="84"/>
      <c r="E16" s="84"/>
      <c r="F16" s="84"/>
      <c r="G16" s="84"/>
      <c r="H16" s="69"/>
      <c r="I16" s="69"/>
      <c r="J16" s="69"/>
      <c r="K16" s="69"/>
      <c r="L16" s="87" t="e">
        <f>VLOOKUP(K16,'Risk Area and Risk Matrix '!E$7:F$11,2,FALSE)</f>
        <v>#N/A</v>
      </c>
      <c r="M16" s="78" t="e">
        <f>HLOOKUP(J16,'Risk Area and Risk Matrix '!G$5:K$6,2,FALSE)</f>
        <v>#N/A</v>
      </c>
      <c r="N16" s="98" t="e">
        <f t="shared" si="0"/>
        <v>#N/A</v>
      </c>
      <c r="O16" s="88" t="str">
        <f>IF(ISNA(INDEX('Risk Area and Risk Matrix '!G$7:K$11,L16,M16)),"",VLOOKUP(LEFT(INDEX('Risk Area and Risk Matrix '!G$7:K$11,L16,M16),1),'Risk Area and Risk Matrix '!E$20:F$23,2,FALSE))</f>
        <v/>
      </c>
      <c r="P16" s="89" t="str">
        <f>IF(ISNA(VLOOKUP(K16,'Risk Area and Risk Matrix '!E$7:K$11,M16+2,FALSE)),"",ABS(LEFT(RIGHT(VLOOKUP(K16,'Risk Area and Risk Matrix '!E$7:K$11,M16+2,FALSE),3),2)))</f>
        <v/>
      </c>
      <c r="Q16" s="79"/>
      <c r="R16" s="84"/>
      <c r="S16" s="86"/>
      <c r="T16" s="68"/>
      <c r="U16" s="86"/>
      <c r="V16" s="76"/>
      <c r="Z16" s="9"/>
    </row>
    <row r="17" spans="1:26" s="7" customFormat="1" ht="12.75">
      <c r="A17" s="83"/>
      <c r="B17" s="84"/>
      <c r="C17" s="85"/>
      <c r="D17" s="84"/>
      <c r="E17" s="84"/>
      <c r="F17" s="84"/>
      <c r="G17" s="84"/>
      <c r="H17" s="69"/>
      <c r="I17" s="69"/>
      <c r="J17" s="69"/>
      <c r="K17" s="69"/>
      <c r="L17" s="87" t="e">
        <f>VLOOKUP(K17,'Risk Area and Risk Matrix '!E$7:F$11,2,FALSE)</f>
        <v>#N/A</v>
      </c>
      <c r="M17" s="78" t="e">
        <f>HLOOKUP(J17,'Risk Area and Risk Matrix '!G$5:K$6,2,FALSE)</f>
        <v>#N/A</v>
      </c>
      <c r="N17" s="98" t="e">
        <f t="shared" si="0"/>
        <v>#N/A</v>
      </c>
      <c r="O17" s="88" t="str">
        <f>IF(ISNA(INDEX('Risk Area and Risk Matrix '!G$7:K$11,L17,M17)),"",VLOOKUP(LEFT(INDEX('Risk Area and Risk Matrix '!G$7:K$11,L17,M17),1),'Risk Area and Risk Matrix '!E$20:F$23,2,FALSE))</f>
        <v/>
      </c>
      <c r="P17" s="89" t="str">
        <f>IF(ISNA(VLOOKUP(K17,'Risk Area and Risk Matrix '!E$7:K$11,M17+2,FALSE)),"",ABS(LEFT(RIGHT(VLOOKUP(K17,'Risk Area and Risk Matrix '!E$7:K$11,M17+2,FALSE),3),2)))</f>
        <v/>
      </c>
      <c r="Q17" s="79"/>
      <c r="R17" s="84"/>
      <c r="S17" s="86"/>
      <c r="T17" s="68"/>
      <c r="U17" s="86"/>
      <c r="V17" s="76"/>
      <c r="Z17" s="9"/>
    </row>
    <row r="18" spans="1:26" s="7" customFormat="1" ht="12.75">
      <c r="A18" s="83"/>
      <c r="B18" s="84"/>
      <c r="C18" s="85"/>
      <c r="D18" s="84"/>
      <c r="E18" s="84"/>
      <c r="F18" s="84"/>
      <c r="G18" s="84"/>
      <c r="H18" s="69"/>
      <c r="I18" s="69"/>
      <c r="J18" s="69"/>
      <c r="K18" s="69"/>
      <c r="L18" s="87" t="e">
        <f>VLOOKUP(K18,'Risk Area and Risk Matrix '!E$7:F$11,2,FALSE)</f>
        <v>#N/A</v>
      </c>
      <c r="M18" s="78" t="e">
        <f>HLOOKUP(J18,'Risk Area and Risk Matrix '!G$5:K$6,2,FALSE)</f>
        <v>#N/A</v>
      </c>
      <c r="N18" s="98" t="e">
        <f t="shared" si="0"/>
        <v>#N/A</v>
      </c>
      <c r="O18" s="88" t="str">
        <f>IF(ISNA(INDEX('Risk Area and Risk Matrix '!G$7:K$11,L18,M18)),"",VLOOKUP(LEFT(INDEX('Risk Area and Risk Matrix '!G$7:K$11,L18,M18),1),'Risk Area and Risk Matrix '!E$20:F$23,2,FALSE))</f>
        <v/>
      </c>
      <c r="P18" s="89" t="str">
        <f>IF(ISNA(VLOOKUP(K18,'Risk Area and Risk Matrix '!E$7:K$11,M18+2,FALSE)),"",ABS(LEFT(RIGHT(VLOOKUP(K18,'Risk Area and Risk Matrix '!E$7:K$11,M18+2,FALSE),3),2)))</f>
        <v/>
      </c>
      <c r="Q18" s="79"/>
      <c r="R18" s="84"/>
      <c r="S18" s="86"/>
      <c r="T18" s="68"/>
      <c r="U18" s="86"/>
      <c r="V18" s="76"/>
      <c r="Z18" s="9"/>
    </row>
    <row r="19" spans="1:26" s="7" customFormat="1" ht="12.75">
      <c r="A19" s="83"/>
      <c r="B19" s="84"/>
      <c r="C19" s="85"/>
      <c r="D19" s="84"/>
      <c r="E19" s="84"/>
      <c r="F19" s="84"/>
      <c r="G19" s="84"/>
      <c r="H19" s="69"/>
      <c r="I19" s="69"/>
      <c r="J19" s="69"/>
      <c r="K19" s="69"/>
      <c r="L19" s="87" t="e">
        <f>VLOOKUP(K19,'Risk Area and Risk Matrix '!E$7:F$11,2,FALSE)</f>
        <v>#N/A</v>
      </c>
      <c r="M19" s="78" t="e">
        <f>HLOOKUP(J19,'Risk Area and Risk Matrix '!G$5:K$6,2,FALSE)</f>
        <v>#N/A</v>
      </c>
      <c r="N19" s="98" t="e">
        <f t="shared" si="0"/>
        <v>#N/A</v>
      </c>
      <c r="O19" s="88" t="str">
        <f>IF(ISNA(INDEX('Risk Area and Risk Matrix '!G$7:K$11,L19,M19)),"",VLOOKUP(LEFT(INDEX('Risk Area and Risk Matrix '!G$7:K$11,L19,M19),1),'Risk Area and Risk Matrix '!E$20:F$23,2,FALSE))</f>
        <v/>
      </c>
      <c r="P19" s="89" t="str">
        <f>IF(ISNA(VLOOKUP(K19,'Risk Area and Risk Matrix '!E$7:K$11,M19+2,FALSE)),"",ABS(LEFT(RIGHT(VLOOKUP(K19,'Risk Area and Risk Matrix '!E$7:K$11,M19+2,FALSE),3),2)))</f>
        <v/>
      </c>
      <c r="Q19" s="79"/>
      <c r="R19" s="84"/>
      <c r="S19" s="86"/>
      <c r="T19" s="68"/>
      <c r="U19" s="86"/>
      <c r="V19" s="76"/>
    </row>
    <row r="20" spans="1:26" s="7" customFormat="1" ht="12.75">
      <c r="A20" s="83"/>
      <c r="B20" s="84"/>
      <c r="C20" s="85"/>
      <c r="D20" s="84"/>
      <c r="E20" s="84"/>
      <c r="F20" s="84"/>
      <c r="G20" s="84"/>
      <c r="H20" s="69"/>
      <c r="I20" s="69"/>
      <c r="J20" s="69"/>
      <c r="K20" s="69"/>
      <c r="L20" s="87" t="e">
        <f>VLOOKUP(K20,'Risk Area and Risk Matrix '!E$7:F$11,2,FALSE)</f>
        <v>#N/A</v>
      </c>
      <c r="M20" s="78" t="e">
        <f>HLOOKUP(J20,'Risk Area and Risk Matrix '!G$5:K$6,2,FALSE)</f>
        <v>#N/A</v>
      </c>
      <c r="N20" s="98" t="e">
        <f t="shared" si="0"/>
        <v>#N/A</v>
      </c>
      <c r="O20" s="88" t="str">
        <f>IF(ISNA(INDEX('Risk Area and Risk Matrix '!G$7:K$11,L20,M20)),"",VLOOKUP(LEFT(INDEX('Risk Area and Risk Matrix '!G$7:K$11,L20,M20),1),'Risk Area and Risk Matrix '!E$20:F$23,2,FALSE))</f>
        <v/>
      </c>
      <c r="P20" s="89" t="str">
        <f>IF(ISNA(VLOOKUP(K20,'Risk Area and Risk Matrix '!E$7:K$11,M20+2,FALSE)),"",ABS(LEFT(RIGHT(VLOOKUP(K20,'Risk Area and Risk Matrix '!E$7:K$11,M20+2,FALSE),3),2)))</f>
        <v/>
      </c>
      <c r="Q20" s="79"/>
      <c r="R20" s="84"/>
      <c r="S20" s="86"/>
      <c r="T20" s="68"/>
      <c r="U20" s="86"/>
      <c r="V20" s="76"/>
    </row>
    <row r="21" spans="1:26" s="7" customFormat="1" ht="12.75">
      <c r="A21" s="83"/>
      <c r="B21" s="84"/>
      <c r="C21" s="85"/>
      <c r="D21" s="84"/>
      <c r="E21" s="84"/>
      <c r="F21" s="84"/>
      <c r="G21" s="84"/>
      <c r="H21" s="69"/>
      <c r="I21" s="69"/>
      <c r="J21" s="69"/>
      <c r="K21" s="69"/>
      <c r="L21" s="87" t="e">
        <f>VLOOKUP(K21,'Risk Area and Risk Matrix '!E$7:F$11,2,FALSE)</f>
        <v>#N/A</v>
      </c>
      <c r="M21" s="78" t="e">
        <f>HLOOKUP(J21,'Risk Area and Risk Matrix '!G$5:K$6,2,FALSE)</f>
        <v>#N/A</v>
      </c>
      <c r="N21" s="98" t="e">
        <f t="shared" si="0"/>
        <v>#N/A</v>
      </c>
      <c r="O21" s="88" t="str">
        <f>IF(ISNA(INDEX('Risk Area and Risk Matrix '!G$7:K$11,L21,M21)),"",VLOOKUP(LEFT(INDEX('Risk Area and Risk Matrix '!G$7:K$11,L21,M21),1),'Risk Area and Risk Matrix '!E$20:F$23,2,FALSE))</f>
        <v/>
      </c>
      <c r="P21" s="89" t="str">
        <f>IF(ISNA(VLOOKUP(K21,'Risk Area and Risk Matrix '!E$7:K$11,M21+2,FALSE)),"",ABS(LEFT(RIGHT(VLOOKUP(K21,'Risk Area and Risk Matrix '!E$7:K$11,M21+2,FALSE),3),2)))</f>
        <v/>
      </c>
      <c r="Q21" s="79"/>
      <c r="R21" s="84"/>
      <c r="S21" s="86"/>
      <c r="T21" s="68"/>
      <c r="U21" s="86"/>
      <c r="V21" s="76"/>
    </row>
    <row r="22" spans="1:26" s="7" customFormat="1" ht="12.75">
      <c r="A22" s="83"/>
      <c r="B22" s="84"/>
      <c r="C22" s="85"/>
      <c r="D22" s="84"/>
      <c r="E22" s="84"/>
      <c r="F22" s="84"/>
      <c r="G22" s="84"/>
      <c r="H22" s="69"/>
      <c r="I22" s="69"/>
      <c r="J22" s="69"/>
      <c r="K22" s="69"/>
      <c r="L22" s="87" t="e">
        <f>VLOOKUP(K22,'Risk Area and Risk Matrix '!E$7:F$11,2,FALSE)</f>
        <v>#N/A</v>
      </c>
      <c r="M22" s="78" t="e">
        <f>HLOOKUP(J22,'Risk Area and Risk Matrix '!G$5:K$6,2,FALSE)</f>
        <v>#N/A</v>
      </c>
      <c r="N22" s="98" t="e">
        <f t="shared" si="0"/>
        <v>#N/A</v>
      </c>
      <c r="O22" s="88" t="str">
        <f>IF(ISNA(INDEX('Risk Area and Risk Matrix '!G$7:K$11,L22,M22)),"",VLOOKUP(LEFT(INDEX('Risk Area and Risk Matrix '!G$7:K$11,L22,M22),1),'Risk Area and Risk Matrix '!E$20:F$23,2,FALSE))</f>
        <v/>
      </c>
      <c r="P22" s="89" t="str">
        <f>IF(ISNA(VLOOKUP(K22,'Risk Area and Risk Matrix '!E$7:K$11,M22+2,FALSE)),"",ABS(LEFT(RIGHT(VLOOKUP(K22,'Risk Area and Risk Matrix '!E$7:K$11,M22+2,FALSE),3),2)))</f>
        <v/>
      </c>
      <c r="Q22" s="79"/>
      <c r="R22" s="84"/>
      <c r="S22" s="86"/>
      <c r="T22" s="68"/>
      <c r="U22" s="86"/>
      <c r="V22" s="76"/>
    </row>
    <row r="23" spans="1:26" s="7" customFormat="1" ht="12.75">
      <c r="A23" s="83"/>
      <c r="B23" s="84"/>
      <c r="C23" s="85"/>
      <c r="D23" s="84"/>
      <c r="E23" s="84"/>
      <c r="F23" s="84"/>
      <c r="G23" s="84"/>
      <c r="H23" s="69"/>
      <c r="I23" s="69"/>
      <c r="J23" s="69"/>
      <c r="K23" s="69"/>
      <c r="L23" s="87" t="e">
        <f>VLOOKUP(K23,'Risk Area and Risk Matrix '!E$7:F$11,2,FALSE)</f>
        <v>#N/A</v>
      </c>
      <c r="M23" s="78" t="e">
        <f>HLOOKUP(J23,'Risk Area and Risk Matrix '!G$5:K$6,2,FALSE)</f>
        <v>#N/A</v>
      </c>
      <c r="N23" s="98" t="e">
        <f t="shared" si="0"/>
        <v>#N/A</v>
      </c>
      <c r="O23" s="88" t="str">
        <f>IF(ISNA(INDEX('Risk Area and Risk Matrix '!G$7:K$11,L23,M23)),"",VLOOKUP(LEFT(INDEX('Risk Area and Risk Matrix '!G$7:K$11,L23,M23),1),'Risk Area and Risk Matrix '!E$20:F$23,2,FALSE))</f>
        <v/>
      </c>
      <c r="P23" s="89" t="str">
        <f>IF(ISNA(VLOOKUP(K23,'Risk Area and Risk Matrix '!E$7:K$11,M23+2,FALSE)),"",ABS(LEFT(RIGHT(VLOOKUP(K23,'Risk Area and Risk Matrix '!E$7:K$11,M23+2,FALSE),3),2)))</f>
        <v/>
      </c>
      <c r="Q23" s="79"/>
      <c r="R23" s="84"/>
      <c r="S23" s="86"/>
      <c r="T23" s="68"/>
      <c r="U23" s="86"/>
      <c r="V23" s="76"/>
    </row>
    <row r="24" spans="1:26" s="7" customFormat="1" ht="12.75">
      <c r="A24" s="83"/>
      <c r="B24" s="84"/>
      <c r="C24" s="85"/>
      <c r="D24" s="84"/>
      <c r="E24" s="84"/>
      <c r="F24" s="84"/>
      <c r="G24" s="84"/>
      <c r="H24" s="69"/>
      <c r="I24" s="69"/>
      <c r="J24" s="69"/>
      <c r="K24" s="69"/>
      <c r="L24" s="87" t="e">
        <f>VLOOKUP(K24,'Risk Area and Risk Matrix '!E$7:F$11,2,FALSE)</f>
        <v>#N/A</v>
      </c>
      <c r="M24" s="78" t="e">
        <f>HLOOKUP(J24,'Risk Area and Risk Matrix '!G$5:K$6,2,FALSE)</f>
        <v>#N/A</v>
      </c>
      <c r="N24" s="98" t="e">
        <f t="shared" si="0"/>
        <v>#N/A</v>
      </c>
      <c r="O24" s="88" t="str">
        <f>IF(ISNA(INDEX('Risk Area and Risk Matrix '!G$7:K$11,L24,M24)),"",VLOOKUP(LEFT(INDEX('Risk Area and Risk Matrix '!G$7:K$11,L24,M24),1),'Risk Area and Risk Matrix '!E$20:F$23,2,FALSE))</f>
        <v/>
      </c>
      <c r="P24" s="89" t="str">
        <f>IF(ISNA(VLOOKUP(K24,'Risk Area and Risk Matrix '!E$7:K$11,M24+2,FALSE)),"",ABS(LEFT(RIGHT(VLOOKUP(K24,'Risk Area and Risk Matrix '!E$7:K$11,M24+2,FALSE),3),2)))</f>
        <v/>
      </c>
      <c r="Q24" s="79"/>
      <c r="R24" s="84"/>
      <c r="S24" s="86"/>
      <c r="T24" s="68"/>
      <c r="U24" s="86"/>
      <c r="V24" s="76"/>
    </row>
    <row r="25" spans="1:26" s="7" customFormat="1" ht="12.75">
      <c r="A25" s="83"/>
      <c r="B25" s="84"/>
      <c r="C25" s="85"/>
      <c r="D25" s="84"/>
      <c r="E25" s="84"/>
      <c r="F25" s="84"/>
      <c r="G25" s="84"/>
      <c r="H25" s="69"/>
      <c r="I25" s="69"/>
      <c r="J25" s="69"/>
      <c r="K25" s="69"/>
      <c r="L25" s="87" t="e">
        <f>VLOOKUP(K25,'Risk Area and Risk Matrix '!E$7:F$11,2,FALSE)</f>
        <v>#N/A</v>
      </c>
      <c r="M25" s="78" t="e">
        <f>HLOOKUP(J25,'Risk Area and Risk Matrix '!G$5:K$6,2,FALSE)</f>
        <v>#N/A</v>
      </c>
      <c r="N25" s="98" t="e">
        <f t="shared" si="0"/>
        <v>#N/A</v>
      </c>
      <c r="O25" s="88" t="str">
        <f>IF(ISNA(INDEX('Risk Area and Risk Matrix '!G$7:K$11,L25,M25)),"",VLOOKUP(LEFT(INDEX('Risk Area and Risk Matrix '!G$7:K$11,L25,M25),1),'Risk Area and Risk Matrix '!E$20:F$23,2,FALSE))</f>
        <v/>
      </c>
      <c r="P25" s="89" t="str">
        <f>IF(ISNA(VLOOKUP(K25,'Risk Area and Risk Matrix '!E$7:K$11,M25+2,FALSE)),"",ABS(LEFT(RIGHT(VLOOKUP(K25,'Risk Area and Risk Matrix '!E$7:K$11,M25+2,FALSE),3),2)))</f>
        <v/>
      </c>
      <c r="Q25" s="79"/>
      <c r="R25" s="84"/>
      <c r="S25" s="86"/>
      <c r="T25" s="68"/>
      <c r="U25" s="86"/>
      <c r="V25" s="76"/>
    </row>
    <row r="26" spans="1:26" s="7" customFormat="1" ht="12.75">
      <c r="A26" s="83"/>
      <c r="B26" s="84"/>
      <c r="C26" s="85"/>
      <c r="D26" s="84"/>
      <c r="E26" s="84"/>
      <c r="F26" s="84"/>
      <c r="G26" s="84"/>
      <c r="H26" s="69"/>
      <c r="I26" s="69"/>
      <c r="J26" s="69"/>
      <c r="K26" s="69"/>
      <c r="L26" s="87" t="e">
        <f>VLOOKUP(K26,'Risk Area and Risk Matrix '!E$7:F$11,2,FALSE)</f>
        <v>#N/A</v>
      </c>
      <c r="M26" s="78" t="e">
        <f>HLOOKUP(J26,'Risk Area and Risk Matrix '!G$5:K$6,2,FALSE)</f>
        <v>#N/A</v>
      </c>
      <c r="N26" s="98" t="e">
        <f t="shared" si="0"/>
        <v>#N/A</v>
      </c>
      <c r="O26" s="88" t="str">
        <f>IF(ISNA(INDEX('Risk Area and Risk Matrix '!G$7:K$11,L26,M26)),"",VLOOKUP(LEFT(INDEX('Risk Area and Risk Matrix '!G$7:K$11,L26,M26),1),'Risk Area and Risk Matrix '!E$20:F$23,2,FALSE))</f>
        <v/>
      </c>
      <c r="P26" s="89" t="str">
        <f>IF(ISNA(VLOOKUP(K26,'Risk Area and Risk Matrix '!E$7:K$11,M26+2,FALSE)),"",ABS(LEFT(RIGHT(VLOOKUP(K26,'Risk Area and Risk Matrix '!E$7:K$11,M26+2,FALSE),3),2)))</f>
        <v/>
      </c>
      <c r="Q26" s="79"/>
      <c r="R26" s="84"/>
      <c r="S26" s="86"/>
      <c r="T26" s="68"/>
      <c r="U26" s="86"/>
      <c r="V26" s="76"/>
    </row>
    <row r="27" spans="1:26" s="7" customFormat="1" ht="12.75">
      <c r="A27" s="83"/>
      <c r="B27" s="84"/>
      <c r="C27" s="85"/>
      <c r="D27" s="84"/>
      <c r="E27" s="84"/>
      <c r="F27" s="84"/>
      <c r="G27" s="84"/>
      <c r="H27" s="69"/>
      <c r="I27" s="69"/>
      <c r="J27" s="69"/>
      <c r="K27" s="69"/>
      <c r="L27" s="87" t="e">
        <f>VLOOKUP(K27,'Risk Area and Risk Matrix '!E$7:F$11,2,FALSE)</f>
        <v>#N/A</v>
      </c>
      <c r="M27" s="78" t="e">
        <f>HLOOKUP(J27,'Risk Area and Risk Matrix '!G$5:K$6,2,FALSE)</f>
        <v>#N/A</v>
      </c>
      <c r="N27" s="98" t="e">
        <f t="shared" si="0"/>
        <v>#N/A</v>
      </c>
      <c r="O27" s="88" t="str">
        <f>IF(ISNA(INDEX('Risk Area and Risk Matrix '!G$7:K$11,L27,M27)),"",VLOOKUP(LEFT(INDEX('Risk Area and Risk Matrix '!G$7:K$11,L27,M27),1),'Risk Area and Risk Matrix '!E$20:F$23,2,FALSE))</f>
        <v/>
      </c>
      <c r="P27" s="89" t="str">
        <f>IF(ISNA(VLOOKUP(K27,'Risk Area and Risk Matrix '!E$7:K$11,M27+2,FALSE)),"",ABS(LEFT(RIGHT(VLOOKUP(K27,'Risk Area and Risk Matrix '!E$7:K$11,M27+2,FALSE),3),2)))</f>
        <v/>
      </c>
      <c r="Q27" s="79"/>
      <c r="R27" s="84"/>
      <c r="S27" s="86"/>
      <c r="T27" s="68"/>
      <c r="U27" s="86"/>
      <c r="V27" s="76"/>
    </row>
    <row r="28" spans="1:26" s="7" customFormat="1" ht="13.5" thickBot="1">
      <c r="A28" s="108"/>
      <c r="B28" s="109"/>
      <c r="C28" s="110"/>
      <c r="D28" s="109"/>
      <c r="E28" s="109"/>
      <c r="F28" s="109"/>
      <c r="G28" s="109"/>
      <c r="H28" s="111"/>
      <c r="I28" s="111"/>
      <c r="J28" s="111"/>
      <c r="K28" s="111"/>
      <c r="L28" s="112" t="e">
        <f>VLOOKUP(K28,'Risk Area and Risk Matrix '!E$7:F$11,2,FALSE)</f>
        <v>#N/A</v>
      </c>
      <c r="M28" s="112" t="e">
        <f>HLOOKUP(J28,'Risk Area and Risk Matrix '!G$5:K$6,2,FALSE)</f>
        <v>#N/A</v>
      </c>
      <c r="N28" s="113" t="e">
        <f t="shared" si="0"/>
        <v>#N/A</v>
      </c>
      <c r="O28" s="114" t="str">
        <f>IF(ISNA(INDEX('Risk Area and Risk Matrix '!G$7:K$11,L28,M28)),"",VLOOKUP(LEFT(INDEX('Risk Area and Risk Matrix '!G$7:K$11,L28,M28),1),'Risk Area and Risk Matrix '!E$20:F$23,2,FALSE))</f>
        <v/>
      </c>
      <c r="P28" s="115" t="str">
        <f>IF(ISNA(VLOOKUP(K28,'Risk Area and Risk Matrix '!E$7:K$11,M28+2,FALSE)),"",ABS(LEFT(RIGHT(VLOOKUP(K28,'Risk Area and Risk Matrix '!E$7:K$11,M28+2,FALSE),3),2)))</f>
        <v/>
      </c>
      <c r="Q28" s="116"/>
      <c r="R28" s="109"/>
      <c r="S28" s="111"/>
      <c r="T28" s="110"/>
      <c r="U28" s="111"/>
      <c r="V28" s="117"/>
    </row>
    <row r="29" spans="1:26" ht="12" thickTop="1">
      <c r="A29" s="3" t="s">
        <v>127</v>
      </c>
    </row>
    <row r="30" spans="1:26">
      <c r="A30" s="3" t="s">
        <v>126</v>
      </c>
    </row>
  </sheetData>
  <mergeCells count="1">
    <mergeCell ref="O2:P2"/>
  </mergeCells>
  <phoneticPr fontId="0" type="noConversion"/>
  <conditionalFormatting sqref="O4:O28">
    <cfRule type="cellIs" dxfId="5" priority="1" stopIfTrue="1" operator="equal">
      <formula>"Extreme"</formula>
    </cfRule>
    <cfRule type="cellIs" dxfId="4" priority="2" stopIfTrue="1" operator="equal">
      <formula>"Medium"</formula>
    </cfRule>
    <cfRule type="cellIs" dxfId="3" priority="3" stopIfTrue="1" operator="equal">
      <formula>"High"</formula>
    </cfRule>
  </conditionalFormatting>
  <dataValidations count="5">
    <dataValidation type="list" allowBlank="1" showInputMessage="1" showErrorMessage="1" sqref="H4:H28">
      <formula1>Y$4:Y$7</formula1>
    </dataValidation>
    <dataValidation type="list" allowBlank="1" showInputMessage="1" showErrorMessage="1" sqref="I4:I28">
      <formula1>Z$4:Z$17</formula1>
    </dataValidation>
    <dataValidation type="list" allowBlank="1" showInputMessage="1" showErrorMessage="1" sqref="J4:K28">
      <formula1>AA$4:AA$8</formula1>
    </dataValidation>
    <dataValidation type="list" allowBlank="1" showInputMessage="1" showErrorMessage="1" sqref="Q4:Q28">
      <formula1>"Y,N"</formula1>
    </dataValidation>
    <dataValidation type="list" allowBlank="1" showInputMessage="1" showErrorMessage="1" sqref="U4:U28">
      <formula1>$AC$4:$AC$6</formula1>
    </dataValidation>
  </dataValidations>
  <pageMargins left="0.5" right="0.5" top="1" bottom="1" header="0.5" footer="0.5"/>
  <pageSetup paperSize="8" scale="70" fitToHeight="2" orientation="landscape" r:id="rId1"/>
  <headerFooter alignWithMargins="0">
    <oddHeader>&amp;C&amp;12Risk Register &amp;R&amp;D</oddHeader>
    <oddFooter>&amp;CPage 1&amp;RV1.0</oddFooter>
  </headerFooter>
</worksheet>
</file>

<file path=xl/worksheets/sheet2.xml><?xml version="1.0" encoding="utf-8"?>
<worksheet xmlns="http://schemas.openxmlformats.org/spreadsheetml/2006/main" xmlns:r="http://schemas.openxmlformats.org/officeDocument/2006/relationships">
  <sheetPr codeName="Sheet2"/>
  <dimension ref="A1:W59"/>
  <sheetViews>
    <sheetView tabSelected="1" workbookViewId="0">
      <selection activeCell="J19" sqref="J19"/>
    </sheetView>
  </sheetViews>
  <sheetFormatPr defaultRowHeight="12.75"/>
  <cols>
    <col min="2" max="2" width="5.85546875" customWidth="1"/>
  </cols>
  <sheetData>
    <row r="1" spans="1:19" ht="15.75">
      <c r="A1" s="166" t="s">
        <v>77</v>
      </c>
      <c r="B1" s="166"/>
      <c r="C1" s="166"/>
      <c r="D1" s="166"/>
      <c r="E1" s="166"/>
      <c r="F1" s="166"/>
      <c r="G1" s="167"/>
      <c r="H1" s="167"/>
      <c r="I1" s="167"/>
      <c r="J1" s="167"/>
      <c r="K1" s="167"/>
      <c r="L1" s="167"/>
      <c r="M1" s="167"/>
      <c r="R1" s="10"/>
      <c r="S1" s="10"/>
    </row>
    <row r="2" spans="1:19" ht="9" customHeight="1"/>
    <row r="3" spans="1:19">
      <c r="A3">
        <v>1</v>
      </c>
      <c r="C3" s="59" t="s">
        <v>219</v>
      </c>
    </row>
    <row r="4" spans="1:19">
      <c r="A4">
        <v>2</v>
      </c>
      <c r="C4" t="s">
        <v>78</v>
      </c>
    </row>
    <row r="5" spans="1:19">
      <c r="A5">
        <v>3</v>
      </c>
      <c r="C5" t="s">
        <v>79</v>
      </c>
    </row>
    <row r="6" spans="1:19">
      <c r="A6">
        <v>4</v>
      </c>
      <c r="C6" s="59" t="s">
        <v>220</v>
      </c>
    </row>
    <row r="7" spans="1:19">
      <c r="A7">
        <v>5</v>
      </c>
      <c r="C7" t="s">
        <v>80</v>
      </c>
    </row>
    <row r="8" spans="1:19">
      <c r="A8">
        <v>6</v>
      </c>
      <c r="C8" t="s">
        <v>81</v>
      </c>
    </row>
    <row r="9" spans="1:19">
      <c r="A9">
        <v>7</v>
      </c>
      <c r="C9" t="s">
        <v>82</v>
      </c>
    </row>
    <row r="10" spans="1:19">
      <c r="A10">
        <v>8</v>
      </c>
      <c r="C10" t="s">
        <v>83</v>
      </c>
    </row>
    <row r="11" spans="1:19">
      <c r="A11">
        <v>9</v>
      </c>
      <c r="C11" t="s">
        <v>260</v>
      </c>
    </row>
    <row r="12" spans="1:19">
      <c r="A12">
        <v>10</v>
      </c>
      <c r="C12" t="s">
        <v>129</v>
      </c>
    </row>
    <row r="13" spans="1:19">
      <c r="A13">
        <v>11</v>
      </c>
      <c r="C13" s="59" t="s">
        <v>221</v>
      </c>
    </row>
    <row r="14" spans="1:19">
      <c r="A14">
        <v>12</v>
      </c>
      <c r="C14" t="s">
        <v>130</v>
      </c>
    </row>
    <row r="15" spans="1:19">
      <c r="A15">
        <v>13</v>
      </c>
      <c r="C15" t="s">
        <v>131</v>
      </c>
    </row>
    <row r="16" spans="1:19">
      <c r="A16">
        <v>14</v>
      </c>
      <c r="C16" t="s">
        <v>161</v>
      </c>
    </row>
    <row r="17" spans="1:23">
      <c r="A17">
        <v>15</v>
      </c>
      <c r="C17" t="s">
        <v>132</v>
      </c>
    </row>
    <row r="18" spans="1:23">
      <c r="A18">
        <v>16</v>
      </c>
      <c r="C18" t="s">
        <v>162</v>
      </c>
    </row>
    <row r="19" spans="1:23">
      <c r="A19">
        <v>17</v>
      </c>
      <c r="C19" t="s">
        <v>84</v>
      </c>
    </row>
    <row r="20" spans="1:23">
      <c r="A20">
        <v>18</v>
      </c>
      <c r="C20" t="s">
        <v>133</v>
      </c>
    </row>
    <row r="21" spans="1:23">
      <c r="A21">
        <v>19</v>
      </c>
      <c r="C21" t="s">
        <v>128</v>
      </c>
    </row>
    <row r="22" spans="1:23">
      <c r="A22">
        <v>20</v>
      </c>
      <c r="C22" t="s">
        <v>85</v>
      </c>
    </row>
    <row r="23" spans="1:23">
      <c r="A23">
        <v>21</v>
      </c>
      <c r="C23" t="s">
        <v>261</v>
      </c>
    </row>
    <row r="24" spans="1:23">
      <c r="A24">
        <v>22</v>
      </c>
      <c r="C24" t="s">
        <v>86</v>
      </c>
    </row>
    <row r="25" spans="1:23">
      <c r="A25">
        <v>23</v>
      </c>
      <c r="C25" t="s">
        <v>259</v>
      </c>
    </row>
    <row r="26" spans="1:23" s="145" customFormat="1" ht="21" customHeight="1">
      <c r="A26" s="144">
        <v>24</v>
      </c>
      <c r="B26" s="144"/>
      <c r="C26" s="144" t="s">
        <v>262</v>
      </c>
      <c r="D26" s="144"/>
      <c r="E26" s="144"/>
      <c r="F26" s="144"/>
      <c r="G26" s="144"/>
      <c r="H26" s="144"/>
      <c r="I26" s="144"/>
      <c r="J26" s="144"/>
      <c r="K26" s="144"/>
      <c r="L26" s="144"/>
      <c r="M26" s="144"/>
      <c r="N26" s="144"/>
      <c r="O26" s="144"/>
      <c r="P26" s="144"/>
      <c r="Q26" s="144"/>
      <c r="R26" s="144"/>
      <c r="S26" s="144"/>
      <c r="T26" s="144"/>
      <c r="U26" s="144"/>
      <c r="V26" s="144"/>
    </row>
    <row r="27" spans="1:23" ht="20.25" customHeight="1">
      <c r="A27" s="146"/>
      <c r="B27" s="146"/>
      <c r="C27" s="144" t="s">
        <v>263</v>
      </c>
      <c r="D27" s="144"/>
      <c r="E27" s="144"/>
      <c r="F27" s="144"/>
      <c r="G27" s="144"/>
      <c r="H27" s="144"/>
      <c r="I27" s="144"/>
      <c r="J27" s="144"/>
      <c r="K27" s="144"/>
      <c r="L27" s="144"/>
      <c r="M27" s="144"/>
      <c r="N27" s="144"/>
      <c r="O27" s="144"/>
      <c r="P27" s="144"/>
      <c r="Q27" s="144"/>
      <c r="R27" s="144"/>
      <c r="S27" s="144"/>
      <c r="T27" s="144"/>
      <c r="U27" s="144"/>
      <c r="V27" s="144"/>
      <c r="W27" s="143"/>
    </row>
    <row r="28" spans="1:23" s="149" customFormat="1" ht="10.5" customHeight="1">
      <c r="C28" s="150"/>
      <c r="D28" s="150"/>
      <c r="E28" s="150"/>
      <c r="F28" s="150"/>
      <c r="G28" s="150"/>
      <c r="H28" s="150"/>
      <c r="I28" s="150"/>
      <c r="J28" s="150"/>
      <c r="K28" s="150"/>
      <c r="L28" s="150"/>
      <c r="M28" s="150"/>
      <c r="N28" s="150"/>
      <c r="O28" s="150"/>
      <c r="P28" s="150"/>
      <c r="Q28" s="150"/>
      <c r="R28" s="150"/>
      <c r="S28" s="150"/>
      <c r="T28" s="150"/>
      <c r="U28" s="150"/>
      <c r="V28" s="150"/>
      <c r="W28" s="150"/>
    </row>
    <row r="29" spans="1:23" s="150" customFormat="1" ht="31.5" customHeight="1">
      <c r="A29" s="151">
        <v>25</v>
      </c>
      <c r="B29" s="151"/>
      <c r="C29" s="151" t="s">
        <v>223</v>
      </c>
      <c r="D29" s="151"/>
      <c r="E29" s="151"/>
      <c r="F29" s="151"/>
      <c r="G29" s="151"/>
      <c r="H29" s="151"/>
      <c r="I29" s="151"/>
      <c r="J29" s="151"/>
      <c r="K29" s="151"/>
      <c r="L29" s="151"/>
      <c r="M29" s="151"/>
      <c r="N29" s="151"/>
      <c r="O29" s="151"/>
      <c r="P29" s="151"/>
      <c r="Q29" s="151"/>
      <c r="R29" s="151"/>
      <c r="S29" s="151"/>
      <c r="T29" s="151"/>
      <c r="U29" s="151"/>
    </row>
    <row r="30" spans="1:23" ht="10.5" customHeight="1"/>
    <row r="31" spans="1:23" ht="15.75">
      <c r="A31" s="166" t="s">
        <v>136</v>
      </c>
      <c r="B31" s="166"/>
      <c r="C31" s="166"/>
      <c r="D31" s="166"/>
      <c r="E31" s="166"/>
      <c r="F31" s="166"/>
      <c r="G31" s="166"/>
      <c r="H31" s="166"/>
      <c r="I31" s="166"/>
      <c r="J31" s="166"/>
      <c r="K31" s="167"/>
      <c r="L31" s="167"/>
      <c r="M31" s="167"/>
    </row>
    <row r="32" spans="1:23" ht="5.25" customHeight="1">
      <c r="A32" s="127"/>
      <c r="B32" s="127"/>
      <c r="C32" s="127"/>
      <c r="D32" s="127"/>
      <c r="E32" s="127"/>
      <c r="F32" s="127"/>
      <c r="G32" s="127"/>
      <c r="H32" s="127"/>
      <c r="I32" s="127"/>
      <c r="J32" s="127"/>
    </row>
    <row r="33" spans="1:15">
      <c r="A33">
        <v>1</v>
      </c>
      <c r="C33" t="s">
        <v>163</v>
      </c>
    </row>
    <row r="34" spans="1:15">
      <c r="A34">
        <v>2</v>
      </c>
      <c r="C34" t="s">
        <v>87</v>
      </c>
    </row>
    <row r="35" spans="1:15">
      <c r="A35">
        <v>3</v>
      </c>
      <c r="C35" t="s">
        <v>164</v>
      </c>
    </row>
    <row r="37" spans="1:15" ht="15.75">
      <c r="A37" s="166" t="s">
        <v>137</v>
      </c>
      <c r="B37" s="166"/>
      <c r="C37" s="166"/>
      <c r="D37" s="166"/>
      <c r="E37" s="166"/>
      <c r="F37" s="166"/>
      <c r="G37" s="166"/>
      <c r="H37" s="166"/>
      <c r="I37" s="166"/>
      <c r="J37" s="166"/>
      <c r="K37" s="166"/>
      <c r="L37" s="167"/>
      <c r="M37" s="167"/>
    </row>
    <row r="38" spans="1:15">
      <c r="A38">
        <v>1</v>
      </c>
      <c r="C38" t="s">
        <v>165</v>
      </c>
    </row>
    <row r="39" spans="1:15">
      <c r="A39">
        <v>2</v>
      </c>
      <c r="C39" t="s">
        <v>88</v>
      </c>
    </row>
    <row r="40" spans="1:15">
      <c r="A40">
        <v>3</v>
      </c>
      <c r="C40" t="s">
        <v>89</v>
      </c>
    </row>
    <row r="41" spans="1:15">
      <c r="A41">
        <v>4</v>
      </c>
      <c r="C41" t="s">
        <v>90</v>
      </c>
    </row>
    <row r="42" spans="1:15" ht="7.5" customHeight="1"/>
    <row r="43" spans="1:15" ht="15.75">
      <c r="A43" s="165" t="s">
        <v>138</v>
      </c>
      <c r="B43" s="165"/>
      <c r="C43" s="165"/>
      <c r="D43" s="165"/>
      <c r="E43" s="165"/>
      <c r="F43" s="165"/>
      <c r="G43" s="165"/>
      <c r="H43" s="165"/>
      <c r="I43" s="165"/>
      <c r="J43" s="165"/>
    </row>
    <row r="44" spans="1:15" ht="7.5" customHeight="1"/>
    <row r="45" spans="1:15">
      <c r="A45">
        <v>1</v>
      </c>
      <c r="C45" t="s">
        <v>91</v>
      </c>
    </row>
    <row r="46" spans="1:15" ht="6.75" customHeight="1"/>
    <row r="47" spans="1:15" ht="15.75">
      <c r="A47" s="165" t="s">
        <v>134</v>
      </c>
      <c r="B47" s="165"/>
      <c r="C47" s="165"/>
      <c r="D47" s="165"/>
      <c r="E47" s="165"/>
      <c r="F47" s="165"/>
    </row>
    <row r="48" spans="1:15">
      <c r="A48" s="63">
        <v>1</v>
      </c>
      <c r="B48" s="63"/>
      <c r="C48" s="63" t="s">
        <v>135</v>
      </c>
      <c r="D48" s="63"/>
      <c r="E48" s="63"/>
      <c r="F48" s="63"/>
      <c r="G48" s="59"/>
      <c r="H48" s="59"/>
      <c r="I48" s="59"/>
      <c r="J48" s="59"/>
      <c r="K48" s="59"/>
      <c r="L48" s="59"/>
      <c r="M48" s="59"/>
      <c r="N48" s="59"/>
      <c r="O48" s="59"/>
    </row>
    <row r="49" spans="1:15">
      <c r="A49" s="63">
        <v>2</v>
      </c>
      <c r="B49" s="63"/>
      <c r="C49" s="63" t="s">
        <v>139</v>
      </c>
      <c r="D49" s="63"/>
      <c r="E49" s="63"/>
      <c r="F49" s="63"/>
      <c r="G49" s="59"/>
      <c r="H49" s="59"/>
      <c r="I49" s="59"/>
      <c r="J49" s="59"/>
      <c r="K49" s="59"/>
      <c r="L49" s="59"/>
      <c r="M49" s="59"/>
      <c r="N49" s="59"/>
      <c r="O49" s="59"/>
    </row>
    <row r="50" spans="1:15">
      <c r="A50" s="59">
        <v>3</v>
      </c>
      <c r="B50" s="59"/>
      <c r="C50" s="59" t="s">
        <v>92</v>
      </c>
      <c r="D50" s="59"/>
      <c r="E50" s="59"/>
      <c r="F50" s="59"/>
      <c r="G50" s="59"/>
      <c r="H50" s="59"/>
      <c r="I50" s="59"/>
      <c r="J50" s="59"/>
      <c r="K50" s="59"/>
      <c r="L50" s="59"/>
      <c r="M50" s="59"/>
      <c r="N50" s="59"/>
      <c r="O50" s="59"/>
    </row>
    <row r="51" spans="1:15" ht="7.5" customHeight="1"/>
    <row r="52" spans="1:15" ht="15.75">
      <c r="A52" s="64" t="s">
        <v>93</v>
      </c>
    </row>
    <row r="53" spans="1:15">
      <c r="A53">
        <v>1</v>
      </c>
      <c r="C53" t="s">
        <v>94</v>
      </c>
    </row>
    <row r="54" spans="1:15">
      <c r="A54">
        <v>2</v>
      </c>
      <c r="C54" t="s">
        <v>95</v>
      </c>
    </row>
    <row r="55" spans="1:15">
      <c r="C55" t="s">
        <v>96</v>
      </c>
    </row>
    <row r="56" spans="1:15">
      <c r="A56">
        <v>3</v>
      </c>
      <c r="C56" t="s">
        <v>97</v>
      </c>
    </row>
    <row r="57" spans="1:15">
      <c r="A57">
        <v>4</v>
      </c>
      <c r="C57" t="s">
        <v>98</v>
      </c>
    </row>
    <row r="58" spans="1:15" ht="8.25" customHeight="1"/>
    <row r="59" spans="1:15">
      <c r="C59" t="s">
        <v>166</v>
      </c>
    </row>
  </sheetData>
  <mergeCells count="5">
    <mergeCell ref="A47:F47"/>
    <mergeCell ref="A1:M1"/>
    <mergeCell ref="A31:M31"/>
    <mergeCell ref="A37:M37"/>
    <mergeCell ref="A43:J43"/>
  </mergeCells>
  <phoneticPr fontId="0" type="noConversion"/>
  <pageMargins left="0.5" right="0.5" top="1" bottom="1" header="0.5" footer="0.5"/>
  <pageSetup paperSize="9" scale="65" orientation="landscape" verticalDpi="1200" r:id="rId1"/>
  <headerFooter alignWithMargins="0">
    <oddHeader>&amp;C&amp;12Risk Register &amp;R&amp;D</oddHeader>
    <oddFooter>&amp;CPage 2&amp;RV1.0</oddFooter>
  </headerFooter>
</worksheet>
</file>

<file path=xl/worksheets/sheet3.xml><?xml version="1.0" encoding="utf-8"?>
<worksheet xmlns="http://schemas.openxmlformats.org/spreadsheetml/2006/main" xmlns:r="http://schemas.openxmlformats.org/officeDocument/2006/relationships">
  <sheetPr codeName="Sheet3"/>
  <dimension ref="B1:K31"/>
  <sheetViews>
    <sheetView zoomScale="75" workbookViewId="0">
      <selection activeCell="K34" sqref="A1:K34"/>
    </sheetView>
  </sheetViews>
  <sheetFormatPr defaultRowHeight="12.75"/>
  <cols>
    <col min="1" max="1" width="10.7109375" style="10" customWidth="1"/>
    <col min="2" max="2" width="37.7109375" style="10" customWidth="1"/>
    <col min="3" max="3" width="3" style="10" customWidth="1"/>
    <col min="4" max="4" width="2.85546875" style="10" customWidth="1"/>
    <col min="5" max="5" width="20.7109375" style="10" customWidth="1"/>
    <col min="6" max="6" width="14.85546875" style="10" customWidth="1"/>
    <col min="7" max="7" width="15.7109375" style="10" customWidth="1"/>
    <col min="8" max="8" width="18.85546875" style="10" customWidth="1"/>
    <col min="9" max="10" width="17.5703125" style="10" customWidth="1"/>
    <col min="11" max="11" width="14.42578125" style="10" bestFit="1" customWidth="1"/>
    <col min="12" max="16384" width="9.140625" style="10"/>
  </cols>
  <sheetData>
    <row r="1" spans="2:11" ht="18.75" customHeight="1"/>
    <row r="2" spans="2:11" ht="25.5" customHeight="1">
      <c r="B2" s="50" t="s">
        <v>38</v>
      </c>
      <c r="C2" s="43"/>
      <c r="D2" s="43"/>
    </row>
    <row r="3" spans="2:11" ht="21.75" customHeight="1">
      <c r="C3" s="43"/>
      <c r="D3" s="43"/>
      <c r="E3" s="28"/>
      <c r="G3" s="168" t="s">
        <v>69</v>
      </c>
      <c r="H3" s="169"/>
      <c r="I3" s="28"/>
      <c r="J3" s="28"/>
    </row>
    <row r="4" spans="2:11" ht="20.100000000000001" customHeight="1">
      <c r="B4" s="129" t="s">
        <v>168</v>
      </c>
      <c r="C4" s="43"/>
      <c r="G4" s="72" t="s">
        <v>60</v>
      </c>
      <c r="H4" s="60"/>
    </row>
    <row r="5" spans="2:11" ht="20.100000000000001" customHeight="1">
      <c r="B5" s="129" t="s">
        <v>169</v>
      </c>
      <c r="C5" s="43"/>
      <c r="D5" s="65" t="s">
        <v>31</v>
      </c>
      <c r="E5" s="29"/>
      <c r="F5" s="96" t="s">
        <v>122</v>
      </c>
      <c r="G5" s="96" t="s">
        <v>67</v>
      </c>
      <c r="H5" s="96" t="s">
        <v>68</v>
      </c>
      <c r="I5" s="96" t="s">
        <v>6</v>
      </c>
      <c r="J5" s="96" t="s">
        <v>63</v>
      </c>
      <c r="K5" s="96" t="s">
        <v>160</v>
      </c>
    </row>
    <row r="6" spans="2:11" ht="20.100000000000001" customHeight="1">
      <c r="B6" s="129" t="s">
        <v>170</v>
      </c>
      <c r="D6" s="66"/>
      <c r="E6" s="34" t="s">
        <v>101</v>
      </c>
      <c r="F6" s="74"/>
      <c r="G6" s="74">
        <v>1</v>
      </c>
      <c r="H6" s="74">
        <v>2</v>
      </c>
      <c r="I6" s="74">
        <v>3</v>
      </c>
      <c r="J6" s="74">
        <v>4</v>
      </c>
      <c r="K6" s="74">
        <v>5</v>
      </c>
    </row>
    <row r="7" spans="2:11" ht="20.100000000000001" customHeight="1">
      <c r="B7" s="129" t="s">
        <v>171</v>
      </c>
      <c r="D7" s="170" t="s">
        <v>118</v>
      </c>
      <c r="E7" s="34" t="s">
        <v>45</v>
      </c>
      <c r="F7" s="74">
        <v>1</v>
      </c>
      <c r="G7" s="30" t="s">
        <v>105</v>
      </c>
      <c r="H7" s="31" t="s">
        <v>27</v>
      </c>
      <c r="I7" s="31" t="s">
        <v>28</v>
      </c>
      <c r="J7" s="32" t="s">
        <v>214</v>
      </c>
      <c r="K7" s="32" t="s">
        <v>215</v>
      </c>
    </row>
    <row r="8" spans="2:11" ht="20.100000000000001" customHeight="1">
      <c r="B8" s="129" t="s">
        <v>26</v>
      </c>
      <c r="D8" s="171"/>
      <c r="E8" s="35" t="s">
        <v>44</v>
      </c>
      <c r="F8" s="74">
        <v>2</v>
      </c>
      <c r="G8" s="30" t="s">
        <v>106</v>
      </c>
      <c r="H8" s="30" t="s">
        <v>110</v>
      </c>
      <c r="I8" s="31" t="s">
        <v>29</v>
      </c>
      <c r="J8" s="31" t="s">
        <v>30</v>
      </c>
      <c r="K8" s="32" t="s">
        <v>214</v>
      </c>
    </row>
    <row r="9" spans="2:11" ht="20.100000000000001" customHeight="1">
      <c r="B9" s="129" t="s">
        <v>172</v>
      </c>
      <c r="D9" s="171"/>
      <c r="E9" s="34" t="s">
        <v>43</v>
      </c>
      <c r="F9" s="74">
        <v>3</v>
      </c>
      <c r="G9" s="33" t="s">
        <v>107</v>
      </c>
      <c r="H9" s="30" t="s">
        <v>111</v>
      </c>
      <c r="I9" s="31" t="s">
        <v>113</v>
      </c>
      <c r="J9" s="31" t="s">
        <v>29</v>
      </c>
      <c r="K9" s="31" t="s">
        <v>28</v>
      </c>
    </row>
    <row r="10" spans="2:11" ht="20.100000000000001" customHeight="1">
      <c r="B10" s="129" t="s">
        <v>173</v>
      </c>
      <c r="D10" s="171"/>
      <c r="E10" s="34" t="s">
        <v>42</v>
      </c>
      <c r="F10" s="74">
        <v>4</v>
      </c>
      <c r="G10" s="33" t="s">
        <v>108</v>
      </c>
      <c r="H10" s="33" t="s">
        <v>112</v>
      </c>
      <c r="I10" s="30" t="s">
        <v>111</v>
      </c>
      <c r="J10" s="30" t="s">
        <v>110</v>
      </c>
      <c r="K10" s="31" t="s">
        <v>27</v>
      </c>
    </row>
    <row r="11" spans="2:11" ht="20.100000000000001" customHeight="1">
      <c r="B11" s="129" t="s">
        <v>174</v>
      </c>
      <c r="D11" s="171"/>
      <c r="E11" s="34" t="s">
        <v>41</v>
      </c>
      <c r="F11" s="74">
        <v>5</v>
      </c>
      <c r="G11" s="33" t="s">
        <v>109</v>
      </c>
      <c r="H11" s="33" t="s">
        <v>108</v>
      </c>
      <c r="I11" s="30" t="s">
        <v>114</v>
      </c>
      <c r="J11" s="30" t="s">
        <v>106</v>
      </c>
      <c r="K11" s="31" t="s">
        <v>115</v>
      </c>
    </row>
    <row r="12" spans="2:11" ht="20.100000000000001" customHeight="1">
      <c r="B12" s="129" t="s">
        <v>175</v>
      </c>
      <c r="G12" s="73" t="s">
        <v>60</v>
      </c>
      <c r="H12" s="73"/>
      <c r="I12" s="48"/>
    </row>
    <row r="13" spans="2:11" ht="20.100000000000001" customHeight="1">
      <c r="B13" s="129" t="s">
        <v>176</v>
      </c>
      <c r="D13"/>
      <c r="E13" s="36" t="s">
        <v>59</v>
      </c>
      <c r="F13" s="13"/>
      <c r="G13" s="13"/>
      <c r="H13" s="13"/>
      <c r="I13" s="13"/>
      <c r="J13" s="13"/>
    </row>
    <row r="14" spans="2:11" ht="20.100000000000001" customHeight="1">
      <c r="B14" s="129" t="s">
        <v>177</v>
      </c>
      <c r="D14"/>
      <c r="E14" s="36"/>
      <c r="F14" s="13"/>
      <c r="G14" s="13"/>
      <c r="H14" s="13"/>
      <c r="I14" s="13"/>
      <c r="J14" s="13"/>
    </row>
    <row r="15" spans="2:11" ht="20.100000000000001" customHeight="1">
      <c r="B15" s="129" t="s">
        <v>178</v>
      </c>
      <c r="D15"/>
      <c r="E15" s="41" t="s">
        <v>61</v>
      </c>
      <c r="F15" s="41"/>
      <c r="G15" s="41"/>
      <c r="H15" s="41"/>
      <c r="I15"/>
      <c r="J15"/>
    </row>
    <row r="16" spans="2:11" ht="20.100000000000001" customHeight="1">
      <c r="B16" s="130"/>
      <c r="D16"/>
    </row>
    <row r="17" spans="2:10" ht="18" customHeight="1">
      <c r="B17" s="130"/>
      <c r="D17"/>
    </row>
    <row r="18" spans="2:10" ht="20.100000000000001" customHeight="1">
      <c r="D18"/>
      <c r="E18" s="172" t="s">
        <v>5</v>
      </c>
      <c r="F18" s="173"/>
      <c r="G18" s="174"/>
    </row>
    <row r="19" spans="2:10" ht="10.5" customHeight="1">
      <c r="D19"/>
      <c r="F19" s="37"/>
      <c r="G19" s="37"/>
    </row>
    <row r="20" spans="2:10" ht="22.5" customHeight="1">
      <c r="D20"/>
      <c r="E20" s="75" t="s">
        <v>216</v>
      </c>
      <c r="F20" s="75" t="s">
        <v>217</v>
      </c>
      <c r="G20" s="38"/>
    </row>
    <row r="21" spans="2:10" ht="21" customHeight="1">
      <c r="D21"/>
      <c r="E21" s="75" t="s">
        <v>102</v>
      </c>
      <c r="F21" s="75" t="s">
        <v>3</v>
      </c>
      <c r="G21" s="39"/>
    </row>
    <row r="22" spans="2:10" ht="24" customHeight="1">
      <c r="D22"/>
      <c r="E22" s="75" t="s">
        <v>103</v>
      </c>
      <c r="F22" s="75" t="s">
        <v>65</v>
      </c>
      <c r="G22" s="40"/>
    </row>
    <row r="23" spans="2:10" ht="21" customHeight="1">
      <c r="E23" s="75" t="s">
        <v>104</v>
      </c>
      <c r="F23" s="77" t="s">
        <v>4</v>
      </c>
      <c r="G23" s="53"/>
      <c r="I23" s="19"/>
      <c r="J23" s="19"/>
    </row>
    <row r="24" spans="2:10" ht="53.25" customHeight="1">
      <c r="E24" s="49"/>
      <c r="I24" s="19"/>
      <c r="J24" s="19"/>
    </row>
    <row r="25" spans="2:10" ht="18.75">
      <c r="E25" s="125"/>
      <c r="F25" s="118" t="s">
        <v>54</v>
      </c>
      <c r="G25" s="118"/>
      <c r="H25" s="54"/>
      <c r="I25" s="54"/>
      <c r="J25" s="54"/>
    </row>
    <row r="26" spans="2:10" ht="12.75" customHeight="1">
      <c r="E26" s="42"/>
      <c r="F26" s="54"/>
      <c r="G26" s="55"/>
      <c r="H26" s="55"/>
    </row>
    <row r="27" spans="2:10" ht="45.75" customHeight="1">
      <c r="E27" s="51" t="s">
        <v>50</v>
      </c>
      <c r="F27" s="51" t="s">
        <v>51</v>
      </c>
      <c r="G27" s="51"/>
    </row>
    <row r="28" spans="2:10" ht="29.25" customHeight="1">
      <c r="E28" s="52" t="s">
        <v>4</v>
      </c>
      <c r="F28" s="61" t="s">
        <v>52</v>
      </c>
      <c r="G28" s="61"/>
    </row>
    <row r="29" spans="2:10" ht="28.5" customHeight="1">
      <c r="E29" s="52" t="s">
        <v>65</v>
      </c>
      <c r="F29" s="61" t="s">
        <v>52</v>
      </c>
      <c r="G29" s="61"/>
    </row>
    <row r="30" spans="2:10" ht="41.25" customHeight="1">
      <c r="E30" s="52" t="s">
        <v>3</v>
      </c>
      <c r="F30" s="61" t="s">
        <v>53</v>
      </c>
      <c r="G30" s="61"/>
    </row>
    <row r="31" spans="2:10" ht="33.75" customHeight="1">
      <c r="E31" s="52" t="s">
        <v>217</v>
      </c>
      <c r="F31" s="61" t="s">
        <v>53</v>
      </c>
      <c r="G31" s="61"/>
    </row>
  </sheetData>
  <mergeCells count="3">
    <mergeCell ref="G3:H3"/>
    <mergeCell ref="D7:D11"/>
    <mergeCell ref="E18:G18"/>
  </mergeCells>
  <phoneticPr fontId="0" type="noConversion"/>
  <dataValidations count="1">
    <dataValidation type="list" allowBlank="1" showInputMessage="1" showErrorMessage="1" sqref="B16:B17">
      <formula1>S$4:S$8</formula1>
    </dataValidation>
  </dataValidations>
  <pageMargins left="0.5" right="0.5" top="1" bottom="1" header="0.5" footer="0.5"/>
  <pageSetup paperSize="8" scale="80" orientation="portrait" r:id="rId1"/>
  <headerFooter alignWithMargins="0">
    <oddHeader>&amp;C&amp;12Risk Register &amp;R&amp;D</oddHeader>
    <oddFooter>&amp;CPage 3&amp;RV1.0</oddFooter>
  </headerFooter>
</worksheet>
</file>

<file path=xl/worksheets/sheet4.xml><?xml version="1.0" encoding="utf-8"?>
<worksheet xmlns="http://schemas.openxmlformats.org/spreadsheetml/2006/main" xmlns:r="http://schemas.openxmlformats.org/officeDocument/2006/relationships">
  <sheetPr codeName="Sheet4"/>
  <dimension ref="A1:J160"/>
  <sheetViews>
    <sheetView topLeftCell="H1" zoomScale="70" zoomScaleNormal="70" workbookViewId="0">
      <selection activeCell="H22" sqref="H22"/>
    </sheetView>
  </sheetViews>
  <sheetFormatPr defaultRowHeight="12.75"/>
  <cols>
    <col min="1" max="1" width="6.85546875" customWidth="1"/>
    <col min="2" max="2" width="12.5703125" customWidth="1"/>
    <col min="3" max="3" width="30" customWidth="1"/>
    <col min="4" max="4" width="28.85546875" customWidth="1"/>
    <col min="5" max="5" width="40" customWidth="1"/>
    <col min="6" max="6" width="39.7109375" customWidth="1"/>
    <col min="7" max="7" width="41.140625" customWidth="1"/>
    <col min="8" max="8" width="46.85546875" customWidth="1"/>
    <col min="9" max="9" width="51.42578125" customWidth="1"/>
    <col min="10" max="10" width="23.7109375" customWidth="1"/>
    <col min="11" max="11" width="14.85546875" customWidth="1"/>
  </cols>
  <sheetData>
    <row r="1" spans="1:10" ht="29.25" customHeight="1">
      <c r="A1" s="60"/>
      <c r="B1" s="60"/>
      <c r="C1" s="59"/>
      <c r="D1" s="59"/>
      <c r="E1" s="59"/>
      <c r="F1" s="59"/>
      <c r="G1" s="59"/>
      <c r="H1" s="59"/>
      <c r="I1" s="59"/>
    </row>
    <row r="2" spans="1:10" ht="29.25" customHeight="1">
      <c r="A2" s="60"/>
      <c r="B2" s="60"/>
      <c r="C2" s="59"/>
      <c r="D2" s="59"/>
      <c r="E2" s="175" t="s">
        <v>154</v>
      </c>
      <c r="F2" s="176"/>
      <c r="G2" s="177"/>
      <c r="H2" s="59"/>
      <c r="I2" s="59"/>
    </row>
    <row r="3" spans="1:10" ht="18.75" customHeight="1">
      <c r="A3" s="60"/>
      <c r="B3" s="60"/>
      <c r="C3" s="59"/>
      <c r="D3" s="59"/>
      <c r="E3" s="59"/>
      <c r="F3" s="59"/>
      <c r="G3" s="59"/>
      <c r="H3" s="59"/>
      <c r="I3" s="59"/>
    </row>
    <row r="4" spans="1:10" ht="52.5" customHeight="1">
      <c r="A4" s="60"/>
      <c r="B4" s="119" t="s">
        <v>40</v>
      </c>
      <c r="C4" s="124" t="s">
        <v>46</v>
      </c>
      <c r="D4" s="124" t="s">
        <v>179</v>
      </c>
      <c r="E4" s="131" t="s">
        <v>180</v>
      </c>
      <c r="F4" s="131" t="s">
        <v>174</v>
      </c>
      <c r="G4" s="131" t="s">
        <v>174</v>
      </c>
      <c r="H4" s="131" t="s">
        <v>181</v>
      </c>
      <c r="I4" s="132" t="s">
        <v>182</v>
      </c>
    </row>
    <row r="5" spans="1:10" ht="72" customHeight="1">
      <c r="A5" s="60"/>
      <c r="B5" s="120">
        <v>1</v>
      </c>
      <c r="C5" s="120" t="s">
        <v>67</v>
      </c>
      <c r="D5" s="133" t="s">
        <v>183</v>
      </c>
      <c r="E5" s="133" t="s">
        <v>184</v>
      </c>
      <c r="F5" s="133" t="s">
        <v>184</v>
      </c>
      <c r="G5" s="133" t="s">
        <v>185</v>
      </c>
      <c r="H5" s="133" t="s">
        <v>186</v>
      </c>
      <c r="I5" s="133" t="s">
        <v>187</v>
      </c>
    </row>
    <row r="6" spans="1:10" ht="55.5" customHeight="1">
      <c r="A6" s="60"/>
      <c r="B6" s="120">
        <v>2</v>
      </c>
      <c r="C6" s="120" t="s">
        <v>68</v>
      </c>
      <c r="D6" s="133" t="s">
        <v>188</v>
      </c>
      <c r="E6" s="133" t="s">
        <v>189</v>
      </c>
      <c r="F6" s="133" t="s">
        <v>189</v>
      </c>
      <c r="G6" s="133" t="s">
        <v>190</v>
      </c>
      <c r="H6" s="133" t="s">
        <v>191</v>
      </c>
      <c r="I6" s="133" t="s">
        <v>156</v>
      </c>
    </row>
    <row r="7" spans="1:10" ht="58.5" customHeight="1">
      <c r="A7" s="60"/>
      <c r="B7" s="120">
        <v>3</v>
      </c>
      <c r="C7" s="120" t="s">
        <v>6</v>
      </c>
      <c r="D7" s="133" t="s">
        <v>192</v>
      </c>
      <c r="E7" s="133" t="s">
        <v>193</v>
      </c>
      <c r="F7" s="133" t="s">
        <v>194</v>
      </c>
      <c r="G7" s="133" t="s">
        <v>195</v>
      </c>
      <c r="H7" s="133" t="s">
        <v>196</v>
      </c>
      <c r="I7" s="133" t="s">
        <v>197</v>
      </c>
    </row>
    <row r="8" spans="1:10" ht="75" customHeight="1">
      <c r="A8" s="60"/>
      <c r="B8" s="120">
        <v>4</v>
      </c>
      <c r="C8" s="120" t="s">
        <v>63</v>
      </c>
      <c r="D8" s="133" t="s">
        <v>198</v>
      </c>
      <c r="E8" s="134" t="s">
        <v>199</v>
      </c>
      <c r="F8" s="134" t="s">
        <v>199</v>
      </c>
      <c r="G8" s="133" t="s">
        <v>39</v>
      </c>
      <c r="H8" s="133" t="s">
        <v>200</v>
      </c>
      <c r="I8" s="133" t="s">
        <v>201</v>
      </c>
    </row>
    <row r="9" spans="1:10" ht="66" customHeight="1">
      <c r="A9" s="60"/>
      <c r="B9" s="120">
        <v>5</v>
      </c>
      <c r="C9" s="120" t="s">
        <v>160</v>
      </c>
      <c r="D9" s="133" t="s">
        <v>202</v>
      </c>
      <c r="E9" s="133" t="s">
        <v>203</v>
      </c>
      <c r="F9" s="133" t="s">
        <v>204</v>
      </c>
      <c r="G9" s="133" t="s">
        <v>204</v>
      </c>
      <c r="H9" s="133" t="s">
        <v>205</v>
      </c>
      <c r="I9" s="133" t="s">
        <v>206</v>
      </c>
    </row>
    <row r="10" spans="1:10" ht="25.5" customHeight="1">
      <c r="A10" s="60"/>
      <c r="B10" s="60"/>
      <c r="C10" s="59"/>
      <c r="D10" s="59"/>
      <c r="E10" s="59"/>
      <c r="F10" s="59"/>
      <c r="G10" s="59"/>
      <c r="H10" s="59"/>
      <c r="I10" s="59"/>
    </row>
    <row r="11" spans="1:10">
      <c r="A11" s="60"/>
      <c r="B11" s="60"/>
      <c r="C11" s="59"/>
      <c r="D11" s="59"/>
      <c r="E11" s="59"/>
      <c r="F11" s="59"/>
      <c r="G11" s="59"/>
      <c r="H11" s="59"/>
      <c r="I11" s="59"/>
    </row>
    <row r="12" spans="1:10" ht="33.75" customHeight="1">
      <c r="A12" s="54"/>
      <c r="B12" s="135"/>
      <c r="C12" s="178"/>
      <c r="D12" s="178"/>
      <c r="E12" s="178"/>
      <c r="F12" s="59"/>
      <c r="G12" s="59"/>
      <c r="H12" s="175" t="s">
        <v>74</v>
      </c>
      <c r="I12" s="179"/>
    </row>
    <row r="13" spans="1:10" ht="29.25" customHeight="1">
      <c r="A13" s="59"/>
      <c r="B13" s="136"/>
      <c r="C13" s="136"/>
      <c r="D13" s="136"/>
      <c r="E13" s="136"/>
      <c r="F13" s="59"/>
      <c r="G13" s="59"/>
      <c r="H13" s="59"/>
      <c r="I13" s="59"/>
    </row>
    <row r="14" spans="1:10" ht="52.5" customHeight="1">
      <c r="A14" s="59"/>
      <c r="B14" s="136"/>
      <c r="C14" s="137"/>
      <c r="D14" s="137"/>
      <c r="E14" s="137"/>
      <c r="F14" s="59"/>
      <c r="G14" s="141" t="s">
        <v>40</v>
      </c>
      <c r="H14" s="141" t="s">
        <v>36</v>
      </c>
      <c r="I14" s="140" t="s">
        <v>213</v>
      </c>
      <c r="J14" s="142" t="s">
        <v>1</v>
      </c>
    </row>
    <row r="15" spans="1:10" ht="49.5" customHeight="1">
      <c r="A15" s="59"/>
      <c r="B15" s="138"/>
      <c r="C15" s="139"/>
      <c r="D15" s="139"/>
      <c r="E15" s="139"/>
      <c r="F15" s="59"/>
      <c r="G15" s="121">
        <v>1</v>
      </c>
      <c r="H15" s="56" t="s">
        <v>41</v>
      </c>
      <c r="I15" s="140" t="s">
        <v>207</v>
      </c>
      <c r="J15" s="56" t="s">
        <v>73</v>
      </c>
    </row>
    <row r="16" spans="1:10" ht="24.95" customHeight="1">
      <c r="A16" s="59"/>
      <c r="B16" s="138"/>
      <c r="C16" s="139"/>
      <c r="D16" s="139"/>
      <c r="E16" s="139"/>
      <c r="F16" s="59"/>
      <c r="G16" s="121">
        <v>2</v>
      </c>
      <c r="H16" s="56" t="s">
        <v>42</v>
      </c>
      <c r="I16" s="140" t="s">
        <v>208</v>
      </c>
      <c r="J16" s="56" t="s">
        <v>72</v>
      </c>
    </row>
    <row r="17" spans="1:10" ht="24.95" customHeight="1">
      <c r="A17" s="59"/>
      <c r="B17" s="138"/>
      <c r="C17" s="139"/>
      <c r="D17" s="139"/>
      <c r="E17" s="139"/>
      <c r="F17" s="59"/>
      <c r="G17" s="121">
        <v>3</v>
      </c>
      <c r="H17" s="56" t="s">
        <v>43</v>
      </c>
      <c r="I17" s="140" t="s">
        <v>209</v>
      </c>
      <c r="J17" s="56" t="s">
        <v>71</v>
      </c>
    </row>
    <row r="18" spans="1:10" ht="29.25" customHeight="1">
      <c r="A18" s="59"/>
      <c r="B18" s="138"/>
      <c r="C18" s="139"/>
      <c r="D18" s="139"/>
      <c r="E18" s="139"/>
      <c r="F18" s="59"/>
      <c r="G18" s="121">
        <v>4</v>
      </c>
      <c r="H18" s="56" t="s">
        <v>44</v>
      </c>
      <c r="I18" s="140" t="s">
        <v>210</v>
      </c>
      <c r="J18" s="56" t="s">
        <v>70</v>
      </c>
    </row>
    <row r="19" spans="1:10" ht="40.5" customHeight="1">
      <c r="A19" s="59"/>
      <c r="B19" s="138"/>
      <c r="C19" s="139"/>
      <c r="D19" s="139"/>
      <c r="E19" s="139"/>
      <c r="F19" s="59"/>
      <c r="G19" s="121">
        <v>5</v>
      </c>
      <c r="H19" s="56" t="s">
        <v>45</v>
      </c>
      <c r="I19" s="140" t="s">
        <v>211</v>
      </c>
      <c r="J19" s="56" t="s">
        <v>212</v>
      </c>
    </row>
    <row r="20" spans="1:10" ht="15">
      <c r="A20" s="59"/>
      <c r="B20" s="59"/>
      <c r="C20" s="59"/>
      <c r="D20" s="59"/>
      <c r="E20" s="59"/>
      <c r="F20" s="59"/>
      <c r="G20" s="57"/>
      <c r="H20" s="57"/>
      <c r="I20" s="57"/>
      <c r="J20" s="58"/>
    </row>
    <row r="21" spans="1:10" ht="21.75" customHeight="1">
      <c r="A21" s="59"/>
      <c r="B21" s="59"/>
      <c r="C21" s="59"/>
      <c r="D21" s="59"/>
      <c r="E21" s="59"/>
      <c r="F21" s="59"/>
      <c r="G21" s="59"/>
      <c r="H21" s="59"/>
      <c r="I21" s="59"/>
    </row>
    <row r="22" spans="1:10" ht="31.5" customHeight="1">
      <c r="A22" s="59"/>
      <c r="B22" s="59"/>
      <c r="C22" s="59"/>
      <c r="D22" s="59"/>
      <c r="E22" s="59"/>
      <c r="F22" s="122" t="s">
        <v>8</v>
      </c>
      <c r="G22" s="59"/>
      <c r="H22" s="59"/>
      <c r="I22" s="59"/>
    </row>
    <row r="23" spans="1:10">
      <c r="A23" s="59"/>
      <c r="B23" s="59"/>
      <c r="C23" s="59"/>
      <c r="D23" s="59"/>
      <c r="E23" s="59"/>
      <c r="F23" s="59"/>
      <c r="G23" s="59"/>
      <c r="H23" s="59"/>
      <c r="I23" s="59"/>
    </row>
    <row r="24" spans="1:10" ht="30" customHeight="1">
      <c r="A24" s="59"/>
      <c r="B24" s="59"/>
      <c r="C24" s="59"/>
      <c r="D24" s="59"/>
      <c r="E24" s="123" t="s">
        <v>40</v>
      </c>
      <c r="F24" s="123" t="s">
        <v>46</v>
      </c>
      <c r="G24" s="123" t="s">
        <v>47</v>
      </c>
      <c r="H24" s="59"/>
      <c r="I24" s="59"/>
    </row>
    <row r="25" spans="1:10" ht="78.75" customHeight="1">
      <c r="A25" s="59"/>
      <c r="B25" s="59"/>
      <c r="C25" s="59"/>
      <c r="D25" s="59"/>
      <c r="E25" s="126" t="s">
        <v>145</v>
      </c>
      <c r="F25" s="126" t="s">
        <v>148</v>
      </c>
      <c r="G25" s="126" t="s">
        <v>151</v>
      </c>
      <c r="H25" s="59"/>
      <c r="I25" s="59"/>
    </row>
    <row r="26" spans="1:10" ht="83.25" customHeight="1">
      <c r="A26" s="59"/>
      <c r="B26" s="59"/>
      <c r="C26" s="59"/>
      <c r="D26" s="59"/>
      <c r="E26" s="126" t="s">
        <v>146</v>
      </c>
      <c r="F26" s="126" t="s">
        <v>157</v>
      </c>
      <c r="G26" s="126" t="s">
        <v>152</v>
      </c>
      <c r="H26" s="59"/>
      <c r="I26" s="59"/>
    </row>
    <row r="27" spans="1:10" ht="30">
      <c r="A27" s="59"/>
      <c r="B27" s="59"/>
      <c r="C27" s="59"/>
      <c r="D27" s="59"/>
      <c r="E27" s="126" t="s">
        <v>48</v>
      </c>
      <c r="F27" s="126" t="s">
        <v>149</v>
      </c>
      <c r="G27" s="126" t="s">
        <v>153</v>
      </c>
      <c r="H27" s="59"/>
      <c r="I27" s="59"/>
    </row>
    <row r="28" spans="1:10" ht="36" customHeight="1">
      <c r="A28" s="59"/>
      <c r="B28" s="59"/>
      <c r="C28" s="59"/>
      <c r="D28" s="59"/>
      <c r="E28" s="126" t="s">
        <v>147</v>
      </c>
      <c r="F28" s="126" t="s">
        <v>150</v>
      </c>
      <c r="G28" s="126" t="s">
        <v>49</v>
      </c>
      <c r="H28" s="59"/>
      <c r="I28" s="59"/>
    </row>
    <row r="29" spans="1:10">
      <c r="A29" s="59"/>
      <c r="B29" s="59"/>
      <c r="C29" s="59"/>
      <c r="D29" s="59"/>
      <c r="E29" s="59"/>
      <c r="F29" s="59"/>
      <c r="G29" s="59"/>
      <c r="H29" s="59"/>
      <c r="I29" s="59"/>
    </row>
    <row r="30" spans="1:10">
      <c r="A30" s="59"/>
      <c r="B30" s="59"/>
      <c r="C30" s="59"/>
      <c r="D30" s="59"/>
      <c r="E30" s="59"/>
      <c r="F30" s="59"/>
      <c r="G30" s="59"/>
      <c r="H30" s="59"/>
      <c r="I30" s="59"/>
    </row>
    <row r="31" spans="1:10">
      <c r="A31" s="59"/>
      <c r="B31" s="59"/>
      <c r="C31" s="59"/>
      <c r="D31" s="59"/>
      <c r="E31" s="59"/>
      <c r="F31" s="59"/>
      <c r="G31" s="59"/>
      <c r="H31" s="59"/>
      <c r="I31" s="59"/>
    </row>
    <row r="32" spans="1:10">
      <c r="A32" s="59"/>
      <c r="B32" s="59"/>
      <c r="C32" s="59"/>
      <c r="D32" s="59"/>
      <c r="E32" s="59"/>
      <c r="F32" s="59"/>
      <c r="G32" s="59"/>
      <c r="H32" s="59"/>
      <c r="I32" s="59"/>
    </row>
    <row r="33" spans="1:9">
      <c r="A33" s="59"/>
      <c r="B33" s="59"/>
      <c r="C33" s="59"/>
      <c r="D33" s="59"/>
      <c r="E33" s="59"/>
      <c r="F33" s="59"/>
      <c r="G33" s="59"/>
      <c r="H33" s="59"/>
      <c r="I33" s="59"/>
    </row>
    <row r="34" spans="1:9">
      <c r="A34" s="59"/>
      <c r="B34" s="59"/>
      <c r="C34" s="59"/>
      <c r="D34" s="59"/>
      <c r="E34" s="59"/>
      <c r="F34" s="59"/>
      <c r="G34" s="59"/>
      <c r="H34" s="59"/>
      <c r="I34" s="59"/>
    </row>
    <row r="35" spans="1:9">
      <c r="A35" s="59"/>
      <c r="B35" s="59"/>
      <c r="C35" s="59"/>
      <c r="D35" s="59"/>
      <c r="E35" s="59"/>
      <c r="F35" s="59"/>
      <c r="G35" s="59"/>
      <c r="H35" s="59"/>
      <c r="I35" s="59"/>
    </row>
    <row r="36" spans="1:9">
      <c r="A36" s="59"/>
      <c r="B36" s="59"/>
      <c r="C36" s="59"/>
      <c r="D36" s="59"/>
      <c r="E36" s="59"/>
      <c r="F36" s="59"/>
      <c r="G36" s="59"/>
      <c r="H36" s="59"/>
      <c r="I36" s="59"/>
    </row>
    <row r="37" spans="1:9">
      <c r="A37" s="59"/>
      <c r="B37" s="59"/>
      <c r="C37" s="59"/>
      <c r="D37" s="59"/>
      <c r="E37" s="59"/>
      <c r="F37" s="59"/>
      <c r="G37" s="59"/>
      <c r="H37" s="59"/>
      <c r="I37" s="59"/>
    </row>
    <row r="38" spans="1:9">
      <c r="A38" s="59"/>
      <c r="B38" s="59"/>
      <c r="C38" s="59"/>
      <c r="D38" s="59"/>
      <c r="E38" s="59"/>
      <c r="F38" s="59"/>
      <c r="G38" s="59"/>
      <c r="H38" s="59"/>
      <c r="I38" s="59"/>
    </row>
    <row r="39" spans="1:9">
      <c r="A39" s="59"/>
      <c r="B39" s="59"/>
      <c r="C39" s="59"/>
      <c r="D39" s="59"/>
      <c r="E39" s="59"/>
      <c r="F39" s="59"/>
      <c r="G39" s="59"/>
      <c r="H39" s="59"/>
      <c r="I39" s="59"/>
    </row>
    <row r="40" spans="1:9">
      <c r="A40" s="59"/>
      <c r="B40" s="59"/>
      <c r="C40" s="59"/>
      <c r="D40" s="59"/>
      <c r="E40" s="59"/>
      <c r="F40" s="59"/>
      <c r="G40" s="59"/>
      <c r="H40" s="59"/>
      <c r="I40" s="59"/>
    </row>
    <row r="41" spans="1:9">
      <c r="A41" s="59"/>
      <c r="B41" s="59"/>
      <c r="C41" s="59"/>
      <c r="D41" s="59"/>
      <c r="E41" s="59"/>
      <c r="F41" s="59"/>
      <c r="G41" s="59"/>
      <c r="H41" s="59"/>
      <c r="I41" s="59"/>
    </row>
    <row r="42" spans="1:9">
      <c r="A42" s="59"/>
      <c r="B42" s="59"/>
      <c r="C42" s="59"/>
      <c r="D42" s="59"/>
      <c r="E42" s="59"/>
      <c r="F42" s="59"/>
      <c r="G42" s="59"/>
      <c r="H42" s="59"/>
      <c r="I42" s="59"/>
    </row>
    <row r="43" spans="1:9">
      <c r="A43" s="59"/>
      <c r="B43" s="59"/>
      <c r="C43" s="59"/>
      <c r="D43" s="59"/>
      <c r="E43" s="59"/>
      <c r="F43" s="59"/>
      <c r="G43" s="59"/>
      <c r="H43" s="59"/>
      <c r="I43" s="59"/>
    </row>
    <row r="44" spans="1:9">
      <c r="A44" s="59"/>
      <c r="B44" s="59"/>
      <c r="C44" s="59"/>
      <c r="D44" s="59"/>
      <c r="E44" s="59"/>
      <c r="F44" s="59"/>
      <c r="G44" s="59"/>
      <c r="H44" s="59"/>
      <c r="I44" s="59"/>
    </row>
    <row r="45" spans="1:9">
      <c r="A45" s="59"/>
      <c r="B45" s="59"/>
      <c r="C45" s="59"/>
      <c r="D45" s="59"/>
      <c r="E45" s="59"/>
      <c r="F45" s="59"/>
      <c r="G45" s="59"/>
      <c r="H45" s="59"/>
      <c r="I45" s="59"/>
    </row>
    <row r="46" spans="1:9">
      <c r="A46" s="59"/>
      <c r="B46" s="59"/>
      <c r="C46" s="59"/>
      <c r="D46" s="59"/>
      <c r="E46" s="59"/>
      <c r="F46" s="59"/>
      <c r="G46" s="59"/>
      <c r="H46" s="59"/>
      <c r="I46" s="59"/>
    </row>
    <row r="47" spans="1:9">
      <c r="A47" s="59"/>
      <c r="B47" s="59"/>
      <c r="C47" s="59"/>
      <c r="D47" s="59"/>
      <c r="E47" s="59"/>
      <c r="F47" s="59"/>
      <c r="G47" s="59"/>
      <c r="H47" s="59"/>
      <c r="I47" s="59"/>
    </row>
    <row r="48" spans="1:9">
      <c r="A48" s="59"/>
      <c r="B48" s="59"/>
      <c r="C48" s="59"/>
      <c r="D48" s="59"/>
      <c r="E48" s="59"/>
      <c r="F48" s="59"/>
      <c r="G48" s="59"/>
      <c r="H48" s="59"/>
      <c r="I48" s="59"/>
    </row>
    <row r="49" spans="1:9">
      <c r="A49" s="59"/>
      <c r="B49" s="59"/>
      <c r="C49" s="59"/>
      <c r="D49" s="59"/>
      <c r="E49" s="59"/>
      <c r="F49" s="59"/>
      <c r="G49" s="59"/>
      <c r="H49" s="59"/>
      <c r="I49" s="59"/>
    </row>
    <row r="50" spans="1:9">
      <c r="A50" s="59"/>
      <c r="B50" s="59"/>
      <c r="C50" s="59"/>
      <c r="D50" s="59"/>
      <c r="E50" s="59"/>
      <c r="F50" s="59"/>
      <c r="G50" s="59"/>
      <c r="H50" s="59"/>
      <c r="I50" s="59"/>
    </row>
    <row r="51" spans="1:9">
      <c r="A51" s="59"/>
      <c r="B51" s="59"/>
      <c r="C51" s="59"/>
      <c r="D51" s="59"/>
      <c r="E51" s="59"/>
      <c r="F51" s="59"/>
      <c r="G51" s="59"/>
      <c r="H51" s="59"/>
      <c r="I51" s="59"/>
    </row>
    <row r="52" spans="1:9">
      <c r="A52" s="59"/>
      <c r="B52" s="59"/>
      <c r="C52" s="59"/>
      <c r="D52" s="59"/>
      <c r="E52" s="59"/>
      <c r="F52" s="59"/>
      <c r="G52" s="59"/>
      <c r="H52" s="59"/>
      <c r="I52" s="59"/>
    </row>
    <row r="53" spans="1:9">
      <c r="A53" s="59"/>
      <c r="B53" s="59"/>
      <c r="C53" s="59"/>
      <c r="D53" s="59"/>
      <c r="E53" s="59"/>
      <c r="F53" s="59"/>
      <c r="G53" s="59"/>
      <c r="H53" s="59"/>
      <c r="I53" s="59"/>
    </row>
    <row r="54" spans="1:9">
      <c r="A54" s="59"/>
      <c r="B54" s="59"/>
      <c r="C54" s="59"/>
      <c r="D54" s="59"/>
      <c r="E54" s="59"/>
      <c r="F54" s="59"/>
      <c r="G54" s="59"/>
      <c r="H54" s="59"/>
      <c r="I54" s="59"/>
    </row>
    <row r="55" spans="1:9">
      <c r="A55" s="59"/>
      <c r="B55" s="59"/>
      <c r="C55" s="59"/>
      <c r="D55" s="59"/>
      <c r="E55" s="59"/>
      <c r="F55" s="59"/>
      <c r="G55" s="59"/>
      <c r="H55" s="59"/>
      <c r="I55" s="59"/>
    </row>
    <row r="56" spans="1:9">
      <c r="A56" s="59"/>
      <c r="B56" s="59"/>
      <c r="C56" s="59"/>
      <c r="D56" s="59"/>
      <c r="E56" s="59"/>
      <c r="F56" s="59"/>
      <c r="G56" s="59"/>
      <c r="H56" s="59"/>
      <c r="I56" s="59"/>
    </row>
    <row r="57" spans="1:9">
      <c r="A57" s="59"/>
      <c r="B57" s="59"/>
      <c r="C57" s="59"/>
      <c r="D57" s="59"/>
      <c r="E57" s="59"/>
      <c r="F57" s="59"/>
      <c r="G57" s="59"/>
      <c r="H57" s="59"/>
      <c r="I57" s="59"/>
    </row>
    <row r="58" spans="1:9">
      <c r="A58" s="59"/>
      <c r="B58" s="59"/>
      <c r="C58" s="59"/>
      <c r="D58" s="59"/>
      <c r="E58" s="59"/>
      <c r="F58" s="59"/>
      <c r="G58" s="59"/>
      <c r="H58" s="59"/>
      <c r="I58" s="59"/>
    </row>
    <row r="59" spans="1:9">
      <c r="A59" s="59"/>
      <c r="B59" s="59"/>
      <c r="C59" s="59"/>
      <c r="D59" s="59"/>
      <c r="E59" s="59"/>
      <c r="F59" s="59"/>
      <c r="G59" s="59"/>
      <c r="H59" s="59"/>
      <c r="I59" s="59"/>
    </row>
    <row r="60" spans="1:9">
      <c r="A60" s="59"/>
      <c r="B60" s="59"/>
      <c r="C60" s="59"/>
      <c r="D60" s="59"/>
      <c r="E60" s="59"/>
      <c r="F60" s="59"/>
      <c r="G60" s="59"/>
      <c r="H60" s="59"/>
      <c r="I60" s="59"/>
    </row>
    <row r="61" spans="1:9">
      <c r="A61" s="59"/>
      <c r="B61" s="59"/>
      <c r="C61" s="59"/>
      <c r="D61" s="59"/>
      <c r="E61" s="59"/>
      <c r="F61" s="59"/>
      <c r="G61" s="59"/>
      <c r="H61" s="59"/>
      <c r="I61" s="59"/>
    </row>
    <row r="62" spans="1:9">
      <c r="A62" s="59"/>
      <c r="B62" s="59"/>
      <c r="C62" s="59"/>
      <c r="D62" s="59"/>
      <c r="E62" s="59"/>
      <c r="F62" s="59"/>
      <c r="G62" s="59"/>
      <c r="H62" s="59"/>
      <c r="I62" s="59"/>
    </row>
    <row r="63" spans="1:9">
      <c r="A63" s="59"/>
      <c r="B63" s="59"/>
      <c r="C63" s="59"/>
      <c r="D63" s="59"/>
      <c r="E63" s="59"/>
      <c r="F63" s="59"/>
      <c r="G63" s="59"/>
      <c r="H63" s="59"/>
      <c r="I63" s="59"/>
    </row>
    <row r="64" spans="1:9">
      <c r="A64" s="59"/>
      <c r="B64" s="59"/>
      <c r="C64" s="59"/>
      <c r="D64" s="59"/>
      <c r="E64" s="59"/>
      <c r="F64" s="59"/>
      <c r="G64" s="59"/>
      <c r="H64" s="59"/>
      <c r="I64" s="59"/>
    </row>
    <row r="65" spans="1:9">
      <c r="A65" s="59"/>
      <c r="B65" s="59"/>
      <c r="C65" s="59"/>
      <c r="D65" s="59"/>
      <c r="E65" s="59"/>
      <c r="F65" s="59"/>
      <c r="G65" s="59"/>
      <c r="H65" s="59"/>
      <c r="I65" s="59"/>
    </row>
    <row r="66" spans="1:9">
      <c r="A66" s="59"/>
      <c r="B66" s="59"/>
      <c r="C66" s="59"/>
      <c r="D66" s="59"/>
      <c r="E66" s="59"/>
      <c r="F66" s="59"/>
      <c r="G66" s="59"/>
      <c r="H66" s="59"/>
      <c r="I66" s="59"/>
    </row>
    <row r="67" spans="1:9">
      <c r="A67" s="59"/>
      <c r="B67" s="59"/>
      <c r="C67" s="59"/>
      <c r="D67" s="59"/>
      <c r="E67" s="59"/>
      <c r="F67" s="59"/>
      <c r="G67" s="59"/>
      <c r="H67" s="59"/>
      <c r="I67" s="59"/>
    </row>
    <row r="68" spans="1:9">
      <c r="A68" s="59"/>
      <c r="B68" s="59"/>
      <c r="C68" s="59"/>
      <c r="D68" s="59"/>
      <c r="E68" s="59"/>
      <c r="F68" s="59"/>
      <c r="G68" s="59"/>
      <c r="H68" s="59"/>
      <c r="I68" s="59"/>
    </row>
    <row r="69" spans="1:9">
      <c r="A69" s="59"/>
      <c r="B69" s="59"/>
      <c r="C69" s="59"/>
      <c r="D69" s="59"/>
      <c r="E69" s="59"/>
      <c r="F69" s="59"/>
      <c r="G69" s="59"/>
      <c r="H69" s="59"/>
      <c r="I69" s="59"/>
    </row>
    <row r="70" spans="1:9">
      <c r="A70" s="59"/>
      <c r="B70" s="59"/>
      <c r="C70" s="59"/>
      <c r="D70" s="59"/>
      <c r="E70" s="59"/>
      <c r="F70" s="59"/>
      <c r="G70" s="59"/>
      <c r="H70" s="59"/>
      <c r="I70" s="59"/>
    </row>
    <row r="71" spans="1:9">
      <c r="A71" s="59"/>
      <c r="B71" s="59"/>
      <c r="C71" s="59"/>
      <c r="D71" s="59"/>
      <c r="E71" s="59"/>
      <c r="F71" s="59"/>
      <c r="G71" s="59"/>
      <c r="H71" s="59"/>
      <c r="I71" s="59"/>
    </row>
    <row r="72" spans="1:9">
      <c r="A72" s="59"/>
      <c r="B72" s="59"/>
      <c r="C72" s="59"/>
      <c r="D72" s="59"/>
      <c r="E72" s="59"/>
      <c r="F72" s="59"/>
      <c r="G72" s="59"/>
      <c r="H72" s="59"/>
      <c r="I72" s="59"/>
    </row>
    <row r="73" spans="1:9">
      <c r="A73" s="59"/>
      <c r="B73" s="59"/>
      <c r="C73" s="59"/>
      <c r="D73" s="59"/>
      <c r="E73" s="59"/>
      <c r="F73" s="59"/>
      <c r="G73" s="59"/>
      <c r="H73" s="59"/>
      <c r="I73" s="59"/>
    </row>
    <row r="74" spans="1:9">
      <c r="A74" s="59"/>
      <c r="B74" s="59"/>
      <c r="C74" s="59"/>
      <c r="D74" s="59"/>
      <c r="E74" s="59"/>
      <c r="F74" s="59"/>
      <c r="G74" s="59"/>
      <c r="H74" s="59"/>
      <c r="I74" s="59"/>
    </row>
    <row r="75" spans="1:9">
      <c r="A75" s="59"/>
      <c r="B75" s="59"/>
      <c r="C75" s="59"/>
      <c r="D75" s="59"/>
      <c r="E75" s="59"/>
      <c r="F75" s="59"/>
      <c r="G75" s="59"/>
      <c r="H75" s="59"/>
      <c r="I75" s="59"/>
    </row>
    <row r="76" spans="1:9">
      <c r="A76" s="59"/>
      <c r="B76" s="59"/>
      <c r="C76" s="59"/>
      <c r="D76" s="59"/>
      <c r="E76" s="59"/>
      <c r="F76" s="59"/>
      <c r="G76" s="59"/>
      <c r="H76" s="59"/>
      <c r="I76" s="59"/>
    </row>
    <row r="77" spans="1:9">
      <c r="A77" s="59"/>
      <c r="B77" s="59"/>
      <c r="C77" s="59"/>
      <c r="D77" s="59"/>
      <c r="E77" s="59"/>
      <c r="F77" s="59"/>
      <c r="G77" s="59"/>
      <c r="H77" s="59"/>
      <c r="I77" s="59"/>
    </row>
    <row r="78" spans="1:9">
      <c r="A78" s="59"/>
      <c r="B78" s="59"/>
      <c r="C78" s="59"/>
      <c r="D78" s="59"/>
      <c r="E78" s="59"/>
      <c r="F78" s="59"/>
      <c r="G78" s="59"/>
      <c r="H78" s="59"/>
      <c r="I78" s="59"/>
    </row>
    <row r="79" spans="1:9">
      <c r="A79" s="59"/>
      <c r="B79" s="59"/>
      <c r="C79" s="59"/>
      <c r="D79" s="59"/>
      <c r="E79" s="59"/>
      <c r="F79" s="59"/>
      <c r="G79" s="59"/>
      <c r="H79" s="59"/>
      <c r="I79" s="59"/>
    </row>
    <row r="80" spans="1:9">
      <c r="A80" s="59"/>
      <c r="B80" s="59"/>
      <c r="C80" s="59"/>
      <c r="D80" s="59"/>
      <c r="E80" s="59"/>
      <c r="F80" s="59"/>
      <c r="G80" s="59"/>
      <c r="H80" s="59"/>
      <c r="I80" s="59"/>
    </row>
    <row r="81" spans="1:9">
      <c r="A81" s="59"/>
      <c r="B81" s="59"/>
      <c r="C81" s="59"/>
      <c r="D81" s="59"/>
      <c r="E81" s="59"/>
      <c r="F81" s="59"/>
      <c r="G81" s="59"/>
      <c r="H81" s="59"/>
      <c r="I81" s="59"/>
    </row>
    <row r="82" spans="1:9">
      <c r="A82" s="59"/>
      <c r="B82" s="59"/>
      <c r="C82" s="59"/>
      <c r="D82" s="59"/>
      <c r="E82" s="59"/>
      <c r="F82" s="59"/>
      <c r="G82" s="59"/>
      <c r="H82" s="59"/>
      <c r="I82" s="59"/>
    </row>
    <row r="83" spans="1:9">
      <c r="A83" s="59"/>
      <c r="B83" s="59"/>
      <c r="C83" s="59"/>
      <c r="D83" s="59"/>
      <c r="E83" s="59"/>
      <c r="F83" s="59"/>
      <c r="G83" s="59"/>
      <c r="H83" s="59"/>
      <c r="I83" s="59"/>
    </row>
    <row r="84" spans="1:9">
      <c r="A84" s="59"/>
      <c r="B84" s="59"/>
      <c r="C84" s="59"/>
      <c r="D84" s="59"/>
      <c r="E84" s="59"/>
      <c r="F84" s="59"/>
      <c r="G84" s="59"/>
      <c r="H84" s="59"/>
      <c r="I84" s="59"/>
    </row>
    <row r="85" spans="1:9">
      <c r="A85" s="59"/>
      <c r="B85" s="59"/>
      <c r="C85" s="59"/>
      <c r="D85" s="59"/>
      <c r="E85" s="59"/>
      <c r="F85" s="59"/>
      <c r="G85" s="59"/>
      <c r="H85" s="59"/>
      <c r="I85" s="59"/>
    </row>
    <row r="86" spans="1:9">
      <c r="A86" s="59"/>
      <c r="B86" s="59"/>
      <c r="C86" s="59"/>
      <c r="D86" s="59"/>
      <c r="E86" s="59"/>
      <c r="F86" s="59"/>
      <c r="G86" s="59"/>
      <c r="H86" s="59"/>
      <c r="I86" s="59"/>
    </row>
    <row r="87" spans="1:9">
      <c r="A87" s="59"/>
      <c r="B87" s="59"/>
      <c r="C87" s="59"/>
      <c r="D87" s="59"/>
      <c r="E87" s="59"/>
      <c r="F87" s="59"/>
      <c r="G87" s="59"/>
      <c r="H87" s="59"/>
      <c r="I87" s="59"/>
    </row>
    <row r="88" spans="1:9">
      <c r="A88" s="59"/>
      <c r="B88" s="59"/>
      <c r="C88" s="59"/>
      <c r="D88" s="59"/>
      <c r="E88" s="59"/>
      <c r="F88" s="59"/>
      <c r="G88" s="59"/>
      <c r="H88" s="59"/>
      <c r="I88" s="59"/>
    </row>
    <row r="89" spans="1:9">
      <c r="A89" s="59"/>
      <c r="B89" s="59"/>
      <c r="C89" s="59"/>
      <c r="D89" s="59"/>
      <c r="E89" s="59"/>
      <c r="F89" s="59"/>
      <c r="G89" s="59"/>
      <c r="H89" s="59"/>
      <c r="I89" s="59"/>
    </row>
    <row r="90" spans="1:9">
      <c r="A90" s="59"/>
      <c r="B90" s="59"/>
      <c r="C90" s="59"/>
      <c r="D90" s="59"/>
      <c r="E90" s="59"/>
      <c r="F90" s="59"/>
      <c r="G90" s="59"/>
      <c r="H90" s="59"/>
      <c r="I90" s="59"/>
    </row>
    <row r="91" spans="1:9">
      <c r="A91" s="59"/>
      <c r="B91" s="59"/>
      <c r="C91" s="59"/>
      <c r="D91" s="59"/>
      <c r="E91" s="59"/>
      <c r="F91" s="59"/>
      <c r="G91" s="59"/>
      <c r="H91" s="59"/>
      <c r="I91" s="59"/>
    </row>
    <row r="92" spans="1:9">
      <c r="A92" s="59"/>
      <c r="B92" s="59"/>
      <c r="C92" s="59"/>
      <c r="D92" s="59"/>
      <c r="E92" s="59"/>
      <c r="F92" s="59"/>
      <c r="G92" s="59"/>
      <c r="H92" s="59"/>
      <c r="I92" s="59"/>
    </row>
    <row r="93" spans="1:9">
      <c r="A93" s="59"/>
      <c r="B93" s="59"/>
      <c r="C93" s="59"/>
      <c r="D93" s="59"/>
      <c r="E93" s="59"/>
      <c r="F93" s="59"/>
      <c r="G93" s="59"/>
      <c r="H93" s="59"/>
      <c r="I93" s="59"/>
    </row>
    <row r="94" spans="1:9">
      <c r="A94" s="59"/>
      <c r="B94" s="59"/>
      <c r="C94" s="59"/>
      <c r="D94" s="59"/>
      <c r="E94" s="59"/>
      <c r="F94" s="59"/>
      <c r="G94" s="59"/>
      <c r="H94" s="59"/>
      <c r="I94" s="59"/>
    </row>
    <row r="95" spans="1:9">
      <c r="A95" s="59"/>
      <c r="B95" s="59"/>
      <c r="C95" s="59"/>
      <c r="D95" s="59"/>
      <c r="E95" s="59"/>
      <c r="F95" s="59"/>
      <c r="G95" s="59"/>
      <c r="H95" s="59"/>
      <c r="I95" s="59"/>
    </row>
    <row r="96" spans="1:9">
      <c r="A96" s="59"/>
      <c r="B96" s="59"/>
      <c r="C96" s="59"/>
      <c r="D96" s="59"/>
      <c r="E96" s="59"/>
      <c r="F96" s="59"/>
      <c r="G96" s="59"/>
      <c r="H96" s="59"/>
      <c r="I96" s="59"/>
    </row>
    <row r="97" spans="1:9">
      <c r="A97" s="59"/>
      <c r="B97" s="59"/>
      <c r="C97" s="59"/>
      <c r="D97" s="59"/>
      <c r="E97" s="59"/>
      <c r="F97" s="59"/>
      <c r="G97" s="59"/>
      <c r="H97" s="59"/>
      <c r="I97" s="59"/>
    </row>
    <row r="98" spans="1:9">
      <c r="A98" s="59"/>
      <c r="B98" s="59"/>
      <c r="C98" s="59"/>
      <c r="D98" s="59"/>
      <c r="E98" s="59"/>
      <c r="F98" s="59"/>
      <c r="G98" s="59"/>
      <c r="H98" s="59"/>
      <c r="I98" s="59"/>
    </row>
    <row r="99" spans="1:9">
      <c r="A99" s="59"/>
      <c r="B99" s="59"/>
      <c r="C99" s="59"/>
      <c r="D99" s="59"/>
      <c r="E99" s="59"/>
      <c r="F99" s="59"/>
      <c r="G99" s="59"/>
      <c r="H99" s="59"/>
      <c r="I99" s="59"/>
    </row>
    <row r="100" spans="1:9">
      <c r="A100" s="59"/>
      <c r="B100" s="59"/>
      <c r="C100" s="59"/>
      <c r="D100" s="59"/>
      <c r="E100" s="59"/>
      <c r="F100" s="59"/>
      <c r="G100" s="59"/>
      <c r="H100" s="59"/>
      <c r="I100" s="59"/>
    </row>
    <row r="101" spans="1:9">
      <c r="A101" s="59"/>
      <c r="B101" s="59"/>
      <c r="C101" s="59"/>
      <c r="D101" s="59"/>
      <c r="E101" s="59"/>
      <c r="F101" s="59"/>
      <c r="G101" s="59"/>
      <c r="H101" s="59"/>
      <c r="I101" s="59"/>
    </row>
    <row r="102" spans="1:9">
      <c r="A102" s="59"/>
      <c r="B102" s="59"/>
      <c r="C102" s="59"/>
      <c r="D102" s="59"/>
      <c r="E102" s="59"/>
      <c r="F102" s="59"/>
      <c r="G102" s="59"/>
      <c r="H102" s="59"/>
      <c r="I102" s="59"/>
    </row>
    <row r="103" spans="1:9">
      <c r="A103" s="59"/>
      <c r="B103" s="59"/>
      <c r="C103" s="59"/>
      <c r="D103" s="59"/>
      <c r="E103" s="59"/>
      <c r="F103" s="59"/>
      <c r="G103" s="59"/>
      <c r="H103" s="59"/>
      <c r="I103" s="59"/>
    </row>
    <row r="104" spans="1:9">
      <c r="A104" s="59"/>
      <c r="B104" s="59"/>
      <c r="C104" s="59"/>
      <c r="D104" s="59"/>
      <c r="E104" s="59"/>
      <c r="F104" s="59"/>
      <c r="G104" s="59"/>
      <c r="H104" s="59"/>
      <c r="I104" s="59"/>
    </row>
    <row r="105" spans="1:9">
      <c r="A105" s="59"/>
      <c r="B105" s="59"/>
      <c r="C105" s="59"/>
      <c r="D105" s="59"/>
      <c r="E105" s="59"/>
      <c r="F105" s="59"/>
      <c r="G105" s="59"/>
      <c r="H105" s="59"/>
      <c r="I105" s="59"/>
    </row>
    <row r="106" spans="1:9">
      <c r="A106" s="59"/>
      <c r="B106" s="59"/>
      <c r="C106" s="59"/>
      <c r="D106" s="59"/>
      <c r="E106" s="59"/>
      <c r="F106" s="59"/>
      <c r="G106" s="59"/>
      <c r="H106" s="59"/>
      <c r="I106" s="59"/>
    </row>
    <row r="107" spans="1:9">
      <c r="A107" s="59"/>
      <c r="B107" s="59"/>
      <c r="C107" s="59"/>
      <c r="D107" s="59"/>
      <c r="E107" s="59"/>
      <c r="F107" s="59"/>
      <c r="G107" s="59"/>
      <c r="H107" s="59"/>
      <c r="I107" s="59"/>
    </row>
    <row r="108" spans="1:9">
      <c r="A108" s="59"/>
      <c r="B108" s="59"/>
      <c r="C108" s="59"/>
      <c r="D108" s="59"/>
      <c r="E108" s="59"/>
      <c r="F108" s="59"/>
      <c r="G108" s="59"/>
      <c r="H108" s="59"/>
      <c r="I108" s="59"/>
    </row>
    <row r="109" spans="1:9">
      <c r="A109" s="59"/>
      <c r="B109" s="59"/>
      <c r="C109" s="59"/>
      <c r="D109" s="59"/>
      <c r="E109" s="59"/>
      <c r="F109" s="59"/>
      <c r="G109" s="59"/>
      <c r="H109" s="59"/>
      <c r="I109" s="59"/>
    </row>
    <row r="110" spans="1:9">
      <c r="A110" s="59"/>
      <c r="B110" s="59"/>
      <c r="C110" s="59"/>
      <c r="D110" s="59"/>
      <c r="E110" s="59"/>
      <c r="F110" s="59"/>
      <c r="G110" s="59"/>
      <c r="H110" s="59"/>
      <c r="I110" s="59"/>
    </row>
    <row r="111" spans="1:9">
      <c r="A111" s="59"/>
      <c r="B111" s="59"/>
      <c r="C111" s="59"/>
      <c r="D111" s="59"/>
      <c r="E111" s="59"/>
      <c r="F111" s="59"/>
      <c r="G111" s="59"/>
      <c r="H111" s="59"/>
      <c r="I111" s="59"/>
    </row>
    <row r="112" spans="1:9">
      <c r="A112" s="59"/>
      <c r="B112" s="59"/>
      <c r="C112" s="59"/>
      <c r="D112" s="59"/>
      <c r="E112" s="59"/>
      <c r="F112" s="59"/>
      <c r="G112" s="59"/>
      <c r="H112" s="59"/>
      <c r="I112" s="59"/>
    </row>
    <row r="113" spans="1:9">
      <c r="A113" s="59"/>
      <c r="B113" s="59"/>
      <c r="C113" s="59"/>
      <c r="D113" s="59"/>
      <c r="E113" s="59"/>
      <c r="F113" s="59"/>
      <c r="G113" s="59"/>
      <c r="H113" s="59"/>
      <c r="I113" s="59"/>
    </row>
    <row r="114" spans="1:9">
      <c r="A114" s="59"/>
      <c r="B114" s="59"/>
      <c r="C114" s="59"/>
      <c r="D114" s="59"/>
      <c r="E114" s="59"/>
      <c r="F114" s="59"/>
      <c r="G114" s="59"/>
      <c r="H114" s="59"/>
      <c r="I114" s="59"/>
    </row>
    <row r="115" spans="1:9">
      <c r="A115" s="59"/>
      <c r="B115" s="59"/>
      <c r="C115" s="59"/>
      <c r="D115" s="59"/>
      <c r="E115" s="59"/>
      <c r="F115" s="59"/>
      <c r="G115" s="59"/>
      <c r="H115" s="59"/>
      <c r="I115" s="59"/>
    </row>
    <row r="116" spans="1:9">
      <c r="A116" s="59"/>
      <c r="B116" s="59"/>
      <c r="C116" s="59"/>
      <c r="D116" s="59"/>
      <c r="E116" s="59"/>
      <c r="F116" s="59"/>
      <c r="G116" s="59"/>
      <c r="H116" s="59"/>
      <c r="I116" s="59"/>
    </row>
    <row r="117" spans="1:9">
      <c r="A117" s="59"/>
      <c r="B117" s="59"/>
      <c r="C117" s="59"/>
      <c r="D117" s="59"/>
      <c r="E117" s="59"/>
      <c r="F117" s="59"/>
      <c r="G117" s="59"/>
      <c r="H117" s="59"/>
      <c r="I117" s="59"/>
    </row>
    <row r="118" spans="1:9">
      <c r="A118" s="59"/>
      <c r="B118" s="59"/>
      <c r="C118" s="59"/>
      <c r="D118" s="59"/>
      <c r="E118" s="59"/>
      <c r="F118" s="59"/>
      <c r="G118" s="59"/>
      <c r="H118" s="59"/>
      <c r="I118" s="59"/>
    </row>
    <row r="119" spans="1:9">
      <c r="A119" s="59"/>
      <c r="B119" s="59"/>
      <c r="C119" s="59"/>
      <c r="D119" s="59"/>
      <c r="E119" s="59"/>
      <c r="F119" s="59"/>
      <c r="G119" s="59"/>
      <c r="H119" s="59"/>
      <c r="I119" s="59"/>
    </row>
    <row r="120" spans="1:9">
      <c r="A120" s="59"/>
      <c r="B120" s="59"/>
      <c r="C120" s="59"/>
      <c r="D120" s="59"/>
      <c r="E120" s="59"/>
      <c r="F120" s="59"/>
      <c r="G120" s="59"/>
      <c r="H120" s="59"/>
      <c r="I120" s="59"/>
    </row>
    <row r="121" spans="1:9">
      <c r="A121" s="59"/>
      <c r="B121" s="59"/>
      <c r="C121" s="59"/>
      <c r="D121" s="59"/>
      <c r="E121" s="59"/>
      <c r="F121" s="59"/>
      <c r="G121" s="59"/>
      <c r="H121" s="59"/>
      <c r="I121" s="59"/>
    </row>
    <row r="122" spans="1:9">
      <c r="A122" s="59"/>
      <c r="B122" s="59"/>
      <c r="C122" s="59"/>
      <c r="D122" s="59"/>
      <c r="E122" s="59"/>
      <c r="F122" s="59"/>
      <c r="G122" s="59"/>
      <c r="H122" s="59"/>
      <c r="I122" s="59"/>
    </row>
    <row r="123" spans="1:9">
      <c r="A123" s="59"/>
      <c r="B123" s="59"/>
      <c r="C123" s="59"/>
      <c r="D123" s="59"/>
      <c r="E123" s="59"/>
      <c r="F123" s="59"/>
      <c r="G123" s="59"/>
      <c r="H123" s="59"/>
      <c r="I123" s="59"/>
    </row>
    <row r="124" spans="1:9">
      <c r="A124" s="59"/>
      <c r="B124" s="59"/>
      <c r="C124" s="59"/>
      <c r="D124" s="59"/>
      <c r="E124" s="59"/>
      <c r="F124" s="59"/>
      <c r="G124" s="59"/>
      <c r="H124" s="59"/>
      <c r="I124" s="59"/>
    </row>
    <row r="125" spans="1:9">
      <c r="A125" s="59"/>
      <c r="B125" s="59"/>
      <c r="C125" s="59"/>
      <c r="D125" s="59"/>
      <c r="E125" s="59"/>
      <c r="F125" s="59"/>
      <c r="G125" s="59"/>
      <c r="H125" s="59"/>
      <c r="I125" s="59"/>
    </row>
    <row r="126" spans="1:9">
      <c r="A126" s="59"/>
      <c r="B126" s="59"/>
      <c r="C126" s="59"/>
      <c r="D126" s="59"/>
      <c r="E126" s="59"/>
      <c r="F126" s="59"/>
      <c r="G126" s="59"/>
      <c r="H126" s="59"/>
      <c r="I126" s="59"/>
    </row>
    <row r="127" spans="1:9">
      <c r="A127" s="59"/>
      <c r="B127" s="59"/>
      <c r="C127" s="59"/>
      <c r="D127" s="59"/>
      <c r="E127" s="59"/>
      <c r="F127" s="59"/>
      <c r="G127" s="59"/>
      <c r="H127" s="59"/>
      <c r="I127" s="59"/>
    </row>
    <row r="128" spans="1:9">
      <c r="A128" s="59"/>
      <c r="B128" s="59"/>
      <c r="C128" s="59"/>
      <c r="D128" s="59"/>
      <c r="E128" s="59"/>
      <c r="F128" s="59"/>
      <c r="G128" s="59"/>
      <c r="H128" s="59"/>
      <c r="I128" s="59"/>
    </row>
    <row r="129" spans="1:9">
      <c r="A129" s="59"/>
      <c r="B129" s="59"/>
      <c r="C129" s="59"/>
      <c r="D129" s="59"/>
      <c r="E129" s="59"/>
      <c r="F129" s="59"/>
      <c r="G129" s="59"/>
      <c r="H129" s="59"/>
      <c r="I129" s="59"/>
    </row>
    <row r="130" spans="1:9">
      <c r="A130" s="59"/>
      <c r="B130" s="59"/>
      <c r="C130" s="59"/>
      <c r="D130" s="59"/>
      <c r="E130" s="59"/>
      <c r="F130" s="59"/>
      <c r="G130" s="59"/>
      <c r="H130" s="59"/>
      <c r="I130" s="59"/>
    </row>
    <row r="131" spans="1:9">
      <c r="A131" s="59"/>
      <c r="B131" s="59"/>
      <c r="C131" s="59"/>
      <c r="D131" s="59"/>
      <c r="E131" s="59"/>
      <c r="F131" s="59"/>
      <c r="G131" s="59"/>
      <c r="H131" s="59"/>
      <c r="I131" s="59"/>
    </row>
    <row r="132" spans="1:9">
      <c r="A132" s="59"/>
      <c r="B132" s="59"/>
      <c r="C132" s="59"/>
      <c r="D132" s="59"/>
      <c r="E132" s="59"/>
      <c r="F132" s="59"/>
      <c r="G132" s="59"/>
      <c r="H132" s="59"/>
      <c r="I132" s="59"/>
    </row>
    <row r="133" spans="1:9">
      <c r="A133" s="59"/>
      <c r="B133" s="59"/>
      <c r="C133" s="59"/>
      <c r="D133" s="59"/>
      <c r="E133" s="59"/>
      <c r="F133" s="59"/>
      <c r="G133" s="59"/>
      <c r="H133" s="59"/>
      <c r="I133" s="59"/>
    </row>
    <row r="134" spans="1:9">
      <c r="A134" s="59"/>
      <c r="B134" s="59"/>
      <c r="C134" s="59"/>
      <c r="D134" s="59"/>
      <c r="E134" s="59"/>
      <c r="F134" s="59"/>
      <c r="G134" s="59"/>
      <c r="H134" s="59"/>
      <c r="I134" s="59"/>
    </row>
    <row r="135" spans="1:9">
      <c r="A135" s="59"/>
      <c r="B135" s="59"/>
      <c r="C135" s="59"/>
      <c r="D135" s="59"/>
      <c r="E135" s="59"/>
      <c r="F135" s="59"/>
      <c r="G135" s="59"/>
      <c r="H135" s="59"/>
      <c r="I135" s="59"/>
    </row>
    <row r="136" spans="1:9">
      <c r="A136" s="59"/>
      <c r="B136" s="59"/>
      <c r="C136" s="59"/>
      <c r="D136" s="59"/>
      <c r="E136" s="59"/>
      <c r="F136" s="59"/>
      <c r="G136" s="59"/>
      <c r="H136" s="59"/>
      <c r="I136" s="59"/>
    </row>
    <row r="137" spans="1:9">
      <c r="A137" s="59"/>
      <c r="B137" s="59"/>
      <c r="C137" s="59"/>
      <c r="D137" s="59"/>
      <c r="E137" s="59"/>
      <c r="F137" s="59"/>
      <c r="G137" s="59"/>
      <c r="H137" s="59"/>
      <c r="I137" s="59"/>
    </row>
    <row r="138" spans="1:9">
      <c r="A138" s="59"/>
      <c r="B138" s="59"/>
      <c r="C138" s="59"/>
      <c r="D138" s="59"/>
      <c r="E138" s="59"/>
      <c r="F138" s="59"/>
      <c r="G138" s="59"/>
      <c r="H138" s="59"/>
      <c r="I138" s="59"/>
    </row>
    <row r="139" spans="1:9">
      <c r="A139" s="59"/>
      <c r="B139" s="59"/>
      <c r="C139" s="59"/>
      <c r="D139" s="59"/>
      <c r="E139" s="59"/>
      <c r="F139" s="59"/>
      <c r="G139" s="59"/>
      <c r="H139" s="59"/>
      <c r="I139" s="59"/>
    </row>
    <row r="140" spans="1:9">
      <c r="A140" s="59"/>
      <c r="B140" s="59"/>
      <c r="C140" s="59"/>
      <c r="D140" s="59"/>
      <c r="E140" s="59"/>
      <c r="F140" s="59"/>
      <c r="G140" s="59"/>
      <c r="H140" s="59"/>
      <c r="I140" s="59"/>
    </row>
    <row r="141" spans="1:9">
      <c r="A141" s="59"/>
      <c r="B141" s="59"/>
      <c r="C141" s="59"/>
      <c r="D141" s="59"/>
      <c r="E141" s="59"/>
      <c r="F141" s="59"/>
      <c r="G141" s="59"/>
      <c r="H141" s="59"/>
      <c r="I141" s="59"/>
    </row>
    <row r="142" spans="1:9">
      <c r="A142" s="59"/>
      <c r="B142" s="59"/>
      <c r="C142" s="59"/>
      <c r="D142" s="59"/>
      <c r="E142" s="59"/>
      <c r="F142" s="59"/>
      <c r="G142" s="59"/>
      <c r="H142" s="59"/>
      <c r="I142" s="59"/>
    </row>
    <row r="143" spans="1:9">
      <c r="A143" s="59"/>
      <c r="B143" s="59"/>
      <c r="C143" s="59"/>
      <c r="D143" s="59"/>
      <c r="E143" s="59"/>
      <c r="F143" s="59"/>
      <c r="G143" s="59"/>
      <c r="H143" s="59"/>
      <c r="I143" s="59"/>
    </row>
    <row r="144" spans="1:9">
      <c r="A144" s="59"/>
      <c r="B144" s="59"/>
      <c r="C144" s="59"/>
      <c r="D144" s="59"/>
      <c r="E144" s="59"/>
      <c r="F144" s="59"/>
      <c r="G144" s="59"/>
      <c r="H144" s="59"/>
      <c r="I144" s="59"/>
    </row>
    <row r="145" spans="1:9">
      <c r="A145" s="59"/>
      <c r="B145" s="59"/>
      <c r="C145" s="59"/>
      <c r="D145" s="59"/>
      <c r="E145" s="59"/>
      <c r="F145" s="59"/>
      <c r="G145" s="59"/>
      <c r="H145" s="59"/>
      <c r="I145" s="59"/>
    </row>
    <row r="146" spans="1:9">
      <c r="A146" s="59"/>
      <c r="B146" s="59"/>
      <c r="C146" s="59"/>
      <c r="D146" s="59"/>
      <c r="E146" s="59"/>
      <c r="F146" s="59"/>
      <c r="G146" s="59"/>
      <c r="H146" s="59"/>
      <c r="I146" s="59"/>
    </row>
    <row r="147" spans="1:9">
      <c r="A147" s="59"/>
      <c r="B147" s="59"/>
      <c r="C147" s="59"/>
      <c r="D147" s="59"/>
      <c r="E147" s="59"/>
      <c r="F147" s="59"/>
      <c r="G147" s="59"/>
      <c r="H147" s="59"/>
      <c r="I147" s="59"/>
    </row>
    <row r="148" spans="1:9">
      <c r="A148" s="59"/>
      <c r="B148" s="59"/>
      <c r="C148" s="59"/>
      <c r="D148" s="59"/>
      <c r="E148" s="59"/>
      <c r="F148" s="59"/>
      <c r="G148" s="59"/>
      <c r="H148" s="59"/>
      <c r="I148" s="59"/>
    </row>
    <row r="149" spans="1:9">
      <c r="A149" s="59"/>
      <c r="B149" s="59"/>
      <c r="C149" s="59"/>
      <c r="D149" s="59"/>
      <c r="E149" s="59"/>
      <c r="F149" s="59"/>
      <c r="G149" s="59"/>
      <c r="H149" s="59"/>
      <c r="I149" s="59"/>
    </row>
    <row r="150" spans="1:9">
      <c r="A150" s="59"/>
      <c r="B150" s="59"/>
      <c r="C150" s="59"/>
      <c r="D150" s="59"/>
      <c r="E150" s="59"/>
      <c r="F150" s="59"/>
      <c r="G150" s="59"/>
      <c r="H150" s="59"/>
      <c r="I150" s="59"/>
    </row>
    <row r="151" spans="1:9">
      <c r="A151" s="59"/>
      <c r="B151" s="59"/>
      <c r="C151" s="59"/>
      <c r="D151" s="59"/>
      <c r="E151" s="59"/>
      <c r="F151" s="59"/>
      <c r="G151" s="59"/>
      <c r="H151" s="59"/>
      <c r="I151" s="59"/>
    </row>
    <row r="152" spans="1:9">
      <c r="A152" s="59"/>
      <c r="B152" s="59"/>
      <c r="C152" s="59"/>
      <c r="D152" s="59"/>
      <c r="E152" s="59"/>
      <c r="F152" s="59"/>
      <c r="G152" s="59"/>
      <c r="H152" s="59"/>
      <c r="I152" s="59"/>
    </row>
    <row r="153" spans="1:9">
      <c r="A153" s="59"/>
      <c r="B153" s="59"/>
      <c r="C153" s="59"/>
      <c r="D153" s="59"/>
      <c r="E153" s="59"/>
      <c r="F153" s="59"/>
      <c r="G153" s="59"/>
      <c r="H153" s="59"/>
      <c r="I153" s="59"/>
    </row>
    <row r="154" spans="1:9">
      <c r="A154" s="59"/>
      <c r="B154" s="59"/>
      <c r="C154" s="59"/>
      <c r="D154" s="59"/>
      <c r="E154" s="59"/>
      <c r="F154" s="59"/>
      <c r="G154" s="59"/>
      <c r="H154" s="59"/>
      <c r="I154" s="59"/>
    </row>
    <row r="155" spans="1:9">
      <c r="A155" s="59"/>
      <c r="B155" s="59"/>
      <c r="C155" s="59"/>
      <c r="D155" s="59"/>
      <c r="E155" s="59"/>
      <c r="F155" s="59"/>
      <c r="G155" s="59"/>
      <c r="H155" s="59"/>
      <c r="I155" s="59"/>
    </row>
    <row r="156" spans="1:9">
      <c r="A156" s="59"/>
      <c r="B156" s="59"/>
      <c r="C156" s="59"/>
      <c r="D156" s="59"/>
      <c r="E156" s="59"/>
      <c r="F156" s="59"/>
      <c r="G156" s="59"/>
      <c r="H156" s="59"/>
      <c r="I156" s="59"/>
    </row>
    <row r="157" spans="1:9">
      <c r="A157" s="59"/>
      <c r="B157" s="59"/>
      <c r="C157" s="59"/>
      <c r="D157" s="59"/>
      <c r="E157" s="59"/>
      <c r="F157" s="59"/>
      <c r="G157" s="59"/>
      <c r="H157" s="59"/>
      <c r="I157" s="59"/>
    </row>
    <row r="158" spans="1:9">
      <c r="A158" s="59"/>
      <c r="B158" s="59"/>
      <c r="C158" s="59"/>
      <c r="D158" s="59"/>
      <c r="E158" s="59"/>
      <c r="F158" s="59"/>
      <c r="G158" s="59"/>
      <c r="H158" s="59"/>
      <c r="I158" s="59"/>
    </row>
    <row r="159" spans="1:9">
      <c r="A159" s="59"/>
      <c r="B159" s="59"/>
      <c r="C159" s="59"/>
      <c r="D159" s="59"/>
      <c r="E159" s="59"/>
      <c r="F159" s="59"/>
      <c r="G159" s="59"/>
      <c r="H159" s="59"/>
      <c r="I159" s="59"/>
    </row>
    <row r="160" spans="1:9">
      <c r="A160" s="59"/>
      <c r="B160" s="59"/>
      <c r="C160" s="59"/>
      <c r="D160" s="59"/>
      <c r="E160" s="59"/>
      <c r="F160" s="59"/>
      <c r="G160" s="59"/>
      <c r="H160" s="59"/>
      <c r="I160" s="59"/>
    </row>
  </sheetData>
  <mergeCells count="3">
    <mergeCell ref="E2:G2"/>
    <mergeCell ref="C12:E12"/>
    <mergeCell ref="H12:I12"/>
  </mergeCells>
  <phoneticPr fontId="0" type="noConversion"/>
  <pageMargins left="0.5" right="0.5" top="1" bottom="1" header="0.5" footer="0.5"/>
  <pageSetup paperSize="8" scale="60" orientation="landscape" r:id="rId1"/>
  <headerFooter alignWithMargins="0">
    <oddHeader>&amp;C&amp;12Risk Register &amp;R&amp;D</oddHeader>
    <oddFooter>&amp;CPage 4&amp;RV1.0</oddFooter>
  </headerFooter>
</worksheet>
</file>

<file path=xl/worksheets/sheet5.xml><?xml version="1.0" encoding="utf-8"?>
<worksheet xmlns="http://schemas.openxmlformats.org/spreadsheetml/2006/main" xmlns:r="http://schemas.openxmlformats.org/officeDocument/2006/relationships">
  <sheetPr codeName="Sheet5"/>
  <dimension ref="A1:G21"/>
  <sheetViews>
    <sheetView workbookViewId="0">
      <selection activeCell="H21" sqref="A1:H21"/>
    </sheetView>
  </sheetViews>
  <sheetFormatPr defaultRowHeight="11.25"/>
  <cols>
    <col min="1" max="1" width="4.140625" style="1" bestFit="1" customWidth="1"/>
    <col min="2" max="7" width="10.7109375" style="1" customWidth="1"/>
    <col min="8" max="16384" width="9.140625" style="1"/>
  </cols>
  <sheetData>
    <row r="1" spans="1:7" ht="18">
      <c r="A1" s="4"/>
      <c r="B1" s="184" t="s">
        <v>159</v>
      </c>
      <c r="C1" s="184"/>
      <c r="D1" s="184"/>
      <c r="E1" s="184"/>
      <c r="F1" s="184"/>
      <c r="G1" s="184"/>
    </row>
    <row r="3" spans="1:7" ht="45" customHeight="1">
      <c r="A3" s="180" t="s">
        <v>36</v>
      </c>
      <c r="B3" s="94" t="s">
        <v>45</v>
      </c>
      <c r="C3" s="99">
        <f>COUNTIF('Risk Register'!$N:$N,11)</f>
        <v>0</v>
      </c>
      <c r="D3" s="100">
        <f>COUNTIF('Risk Register'!$N:$N,12)</f>
        <v>0</v>
      </c>
      <c r="E3" s="100">
        <f>COUNTIF('Risk Register'!$N:$N,13)</f>
        <v>0</v>
      </c>
      <c r="F3" s="101">
        <f>COUNTIF('Risk Register'!$N:$N,14)</f>
        <v>0</v>
      </c>
      <c r="G3" s="101">
        <f>COUNTIF('Risk Register'!$N:$N,15)</f>
        <v>0</v>
      </c>
    </row>
    <row r="4" spans="1:7" ht="45" customHeight="1">
      <c r="A4" s="181"/>
      <c r="B4" s="94" t="s">
        <v>44</v>
      </c>
      <c r="C4" s="99">
        <f>COUNTIF('Risk Register'!$N:$N,21)</f>
        <v>0</v>
      </c>
      <c r="D4" s="99">
        <f>COUNTIF('Risk Register'!$N:$N,22)</f>
        <v>0</v>
      </c>
      <c r="E4" s="100">
        <f>COUNTIF('Risk Register'!$N:$N,23)</f>
        <v>0</v>
      </c>
      <c r="F4" s="100">
        <f>COUNTIF('Risk Register'!$N:$N,24)</f>
        <v>0</v>
      </c>
      <c r="G4" s="101">
        <f>COUNTIF('Risk Register'!$N:$N,25)</f>
        <v>0</v>
      </c>
    </row>
    <row r="5" spans="1:7" ht="45" customHeight="1">
      <c r="A5" s="181"/>
      <c r="B5" s="94" t="s">
        <v>43</v>
      </c>
      <c r="C5" s="102">
        <f>COUNTIF('Risk Register'!$N:$N,31)</f>
        <v>0</v>
      </c>
      <c r="D5" s="99">
        <f>COUNTIF('Risk Register'!$N:$N,32)</f>
        <v>0</v>
      </c>
      <c r="E5" s="100">
        <f>COUNTIF('Risk Register'!$N:$N,33)</f>
        <v>0</v>
      </c>
      <c r="F5" s="100">
        <f>COUNTIF('Risk Register'!$N:$N,34)</f>
        <v>0</v>
      </c>
      <c r="G5" s="100">
        <f>COUNTIF('Risk Register'!$N:$N,35)</f>
        <v>0</v>
      </c>
    </row>
    <row r="6" spans="1:7" ht="45" customHeight="1">
      <c r="A6" s="181"/>
      <c r="B6" s="94" t="s">
        <v>66</v>
      </c>
      <c r="C6" s="102">
        <f>COUNTIF('Risk Register'!$N:$N,41)</f>
        <v>0</v>
      </c>
      <c r="D6" s="102">
        <f>COUNTIF('Risk Register'!$N:$N,42)</f>
        <v>0</v>
      </c>
      <c r="E6" s="99">
        <f>COUNTIF('Risk Register'!$N:$N,43)</f>
        <v>0</v>
      </c>
      <c r="F6" s="99">
        <f>COUNTIF('Risk Register'!$N:$N,44)</f>
        <v>0</v>
      </c>
      <c r="G6" s="100">
        <f>COUNTIF('Risk Register'!$N:$N,45)</f>
        <v>0</v>
      </c>
    </row>
    <row r="7" spans="1:7" ht="45" customHeight="1">
      <c r="A7" s="181"/>
      <c r="B7" s="94" t="s">
        <v>41</v>
      </c>
      <c r="C7" s="102">
        <f>COUNTIF('Risk Register'!$N:$N,51)</f>
        <v>0</v>
      </c>
      <c r="D7" s="102">
        <f>COUNTIF('Risk Register'!$N:$N,52)</f>
        <v>0</v>
      </c>
      <c r="E7" s="99">
        <f>COUNTIF('Risk Register'!$N:$N,53)</f>
        <v>0</v>
      </c>
      <c r="F7" s="99">
        <f>COUNTIF('Risk Register'!$N:$N,54)</f>
        <v>0</v>
      </c>
      <c r="G7" s="100">
        <f>COUNTIF('Risk Register'!$N:$N,55)</f>
        <v>0</v>
      </c>
    </row>
    <row r="8" spans="1:7" ht="45" customHeight="1" thickBot="1">
      <c r="A8" s="181"/>
      <c r="B8" s="95"/>
      <c r="C8" s="46" t="s">
        <v>67</v>
      </c>
      <c r="D8" s="46" t="s">
        <v>68</v>
      </c>
      <c r="E8" s="46" t="s">
        <v>6</v>
      </c>
      <c r="F8" s="46" t="s">
        <v>63</v>
      </c>
      <c r="G8" s="46" t="s">
        <v>218</v>
      </c>
    </row>
    <row r="9" spans="1:7" ht="19.5" customHeight="1">
      <c r="B9" s="182" t="s">
        <v>35</v>
      </c>
      <c r="C9" s="182"/>
      <c r="D9" s="182"/>
      <c r="E9" s="182"/>
      <c r="F9" s="182"/>
      <c r="G9" s="183"/>
    </row>
    <row r="11" spans="1:7">
      <c r="B11" s="6"/>
      <c r="C11" s="2" t="s">
        <v>217</v>
      </c>
      <c r="D11" s="47"/>
      <c r="E11" s="2"/>
    </row>
    <row r="12" spans="1:7">
      <c r="C12" s="2"/>
    </row>
    <row r="13" spans="1:7">
      <c r="B13" s="5"/>
      <c r="C13" s="2" t="s">
        <v>3</v>
      </c>
      <c r="D13" s="1" t="s">
        <v>7</v>
      </c>
    </row>
    <row r="14" spans="1:7">
      <c r="C14" s="2"/>
    </row>
    <row r="15" spans="1:7">
      <c r="B15" s="44"/>
      <c r="C15" s="2" t="s">
        <v>65</v>
      </c>
    </row>
    <row r="16" spans="1:7">
      <c r="C16" s="2"/>
    </row>
    <row r="17" spans="2:6">
      <c r="B17" s="45"/>
      <c r="C17" s="2" t="s">
        <v>4</v>
      </c>
    </row>
    <row r="20" spans="2:6" ht="12.75">
      <c r="B20" s="27" t="s">
        <v>158</v>
      </c>
      <c r="C20" s="27"/>
      <c r="D20" s="27"/>
      <c r="E20" s="27"/>
      <c r="F20" s="27"/>
    </row>
    <row r="21" spans="2:6" ht="12.75">
      <c r="B21" s="27"/>
      <c r="C21" s="27"/>
      <c r="D21" s="27"/>
      <c r="E21" s="27"/>
      <c r="F21" s="27"/>
    </row>
  </sheetData>
  <mergeCells count="3">
    <mergeCell ref="A3:A8"/>
    <mergeCell ref="B9:G9"/>
    <mergeCell ref="B1:G1"/>
  </mergeCells>
  <phoneticPr fontId="0" type="noConversion"/>
  <pageMargins left="0.5" right="0.5" top="1" bottom="1" header="0.5" footer="0.5"/>
  <pageSetup paperSize="9" orientation="landscape" r:id="rId1"/>
  <headerFooter alignWithMargins="0">
    <oddHeader>&amp;C&amp;12Risk Register &amp;R&amp;D</oddHeader>
    <oddFooter>&amp;CPage 5&amp;RV1.0</oddFooter>
  </headerFooter>
  <drawing r:id="rId2"/>
</worksheet>
</file>

<file path=xl/worksheets/sheet6.xml><?xml version="1.0" encoding="utf-8"?>
<worksheet xmlns="http://schemas.openxmlformats.org/spreadsheetml/2006/main" xmlns:r="http://schemas.openxmlformats.org/officeDocument/2006/relationships">
  <sheetPr codeName="Sheet6"/>
  <dimension ref="A1:O50"/>
  <sheetViews>
    <sheetView topLeftCell="A26" zoomScale="75" workbookViewId="0">
      <selection activeCell="N48" sqref="A1:N48"/>
    </sheetView>
  </sheetViews>
  <sheetFormatPr defaultRowHeight="12.75"/>
  <cols>
    <col min="1" max="1" width="14.42578125" customWidth="1"/>
    <col min="2" max="2" width="1.85546875" customWidth="1"/>
    <col min="4" max="4" width="1.28515625" customWidth="1"/>
    <col min="5" max="5" width="11.28515625" customWidth="1"/>
    <col min="6" max="6" width="1" customWidth="1"/>
    <col min="8" max="8" width="1.5703125" customWidth="1"/>
    <col min="9" max="9" width="10.28515625" customWidth="1"/>
    <col min="10" max="10" width="1" customWidth="1"/>
    <col min="12" max="12" width="0.7109375" customWidth="1"/>
    <col min="13" max="13" width="10.5703125" customWidth="1"/>
    <col min="14" max="14" width="10.140625" customWidth="1"/>
  </cols>
  <sheetData>
    <row r="1" spans="1:15" ht="19.5" customHeight="1">
      <c r="A1" s="188" t="s">
        <v>155</v>
      </c>
      <c r="B1" s="188"/>
      <c r="C1" s="189"/>
      <c r="D1" s="189"/>
      <c r="E1" s="189"/>
      <c r="F1" s="189"/>
      <c r="G1" s="189"/>
      <c r="H1" s="189"/>
      <c r="I1" s="189"/>
      <c r="J1" s="189"/>
      <c r="K1" s="189"/>
      <c r="L1" s="189"/>
      <c r="M1" s="189"/>
      <c r="N1" s="186"/>
    </row>
    <row r="2" spans="1:15" ht="8.25" customHeight="1"/>
    <row r="3" spans="1:15">
      <c r="A3" s="10" t="s">
        <v>56</v>
      </c>
      <c r="B3" s="10"/>
      <c r="C3" s="10"/>
      <c r="D3" s="10"/>
      <c r="E3" s="192" t="s">
        <v>55</v>
      </c>
      <c r="F3" s="192"/>
      <c r="G3" s="192"/>
      <c r="H3" s="192"/>
      <c r="I3" s="192"/>
      <c r="J3" s="192"/>
      <c r="K3" s="192"/>
      <c r="L3" s="192"/>
      <c r="M3" s="192"/>
      <c r="N3" s="192"/>
      <c r="O3" s="14"/>
    </row>
    <row r="4" spans="1:15" ht="22.5" customHeight="1">
      <c r="A4" s="12"/>
      <c r="B4" s="17"/>
      <c r="C4" s="10"/>
      <c r="D4" s="10"/>
      <c r="E4" s="185"/>
      <c r="F4" s="173"/>
      <c r="G4" s="173"/>
      <c r="H4" s="193"/>
      <c r="I4" s="173"/>
      <c r="J4" s="173"/>
      <c r="K4" s="173"/>
      <c r="L4" s="173"/>
      <c r="M4" s="173"/>
      <c r="N4" s="174"/>
      <c r="O4" s="16"/>
    </row>
    <row r="5" spans="1:15" ht="23.25" customHeight="1">
      <c r="A5" s="194" t="s">
        <v>25</v>
      </c>
      <c r="B5" s="189"/>
      <c r="C5" s="189"/>
      <c r="D5" s="189"/>
      <c r="E5" s="189"/>
      <c r="F5" s="189"/>
      <c r="G5" s="189"/>
      <c r="H5" s="195"/>
      <c r="I5" s="189"/>
      <c r="J5" s="189"/>
      <c r="K5" s="189"/>
      <c r="L5" s="189"/>
      <c r="M5" s="189"/>
      <c r="N5" s="189"/>
      <c r="O5" s="19"/>
    </row>
    <row r="6" spans="1:15">
      <c r="A6" s="10"/>
      <c r="B6" s="10"/>
      <c r="C6" s="10"/>
      <c r="D6" s="10"/>
      <c r="E6" s="10"/>
      <c r="F6" s="10"/>
      <c r="G6" s="10"/>
      <c r="H6" s="10"/>
      <c r="I6" s="10"/>
      <c r="J6" s="10"/>
      <c r="K6" s="10"/>
      <c r="L6" s="10"/>
      <c r="M6" s="10"/>
      <c r="N6" s="10"/>
      <c r="O6" s="15"/>
    </row>
    <row r="7" spans="1:15" ht="30" customHeight="1">
      <c r="A7" s="21" t="s">
        <v>11</v>
      </c>
      <c r="B7" s="21"/>
      <c r="C7" s="22"/>
      <c r="D7" s="21"/>
      <c r="E7" s="21" t="s">
        <v>12</v>
      </c>
      <c r="F7" s="21"/>
      <c r="G7" s="22"/>
      <c r="H7" s="21"/>
      <c r="I7" s="23" t="s">
        <v>9</v>
      </c>
      <c r="J7" s="23"/>
      <c r="K7" s="22"/>
      <c r="L7" s="21"/>
      <c r="M7" s="24" t="s">
        <v>13</v>
      </c>
      <c r="N7" s="22" t="s">
        <v>15</v>
      </c>
      <c r="O7" s="14"/>
    </row>
    <row r="8" spans="1:15" ht="15" customHeight="1">
      <c r="A8" s="10"/>
      <c r="B8" s="10"/>
      <c r="C8" s="10"/>
      <c r="D8" s="10"/>
      <c r="E8" s="10"/>
      <c r="F8" s="10"/>
      <c r="G8" s="10"/>
      <c r="H8" s="10"/>
      <c r="I8" s="11"/>
      <c r="J8" s="11"/>
      <c r="K8" s="11"/>
      <c r="L8" s="11"/>
      <c r="M8" s="10"/>
      <c r="N8" s="10"/>
      <c r="O8" s="14"/>
    </row>
    <row r="9" spans="1:15" ht="15" customHeight="1">
      <c r="A9" s="10"/>
      <c r="B9" s="10"/>
      <c r="C9" s="10"/>
      <c r="D9" s="10"/>
      <c r="E9" s="190" t="s">
        <v>24</v>
      </c>
      <c r="F9" s="191"/>
      <c r="G9" s="191"/>
      <c r="H9" s="191"/>
      <c r="I9" s="191"/>
      <c r="J9" s="191"/>
      <c r="K9" s="191"/>
      <c r="L9" s="191"/>
      <c r="M9" s="191"/>
      <c r="N9" s="10"/>
      <c r="O9" s="14"/>
    </row>
    <row r="10" spans="1:15" ht="8.25" customHeight="1">
      <c r="A10" s="10"/>
      <c r="B10" s="10"/>
      <c r="C10" s="10"/>
      <c r="D10" s="10"/>
      <c r="E10" s="11"/>
      <c r="F10" s="13"/>
      <c r="G10" s="13"/>
      <c r="H10" s="13"/>
      <c r="I10" s="13"/>
      <c r="J10" s="13"/>
      <c r="K10" s="13"/>
      <c r="L10" s="13"/>
      <c r="M10" s="13"/>
      <c r="N10" s="10"/>
      <c r="O10" s="14"/>
    </row>
    <row r="11" spans="1:15" ht="29.25" customHeight="1">
      <c r="A11" s="21" t="s">
        <v>11</v>
      </c>
      <c r="B11" s="21"/>
      <c r="C11" s="22"/>
      <c r="D11" s="21"/>
      <c r="E11" s="20" t="s">
        <v>12</v>
      </c>
      <c r="F11" s="21"/>
      <c r="G11" s="22"/>
      <c r="H11" s="21"/>
      <c r="I11" s="21" t="s">
        <v>12</v>
      </c>
      <c r="J11" s="23"/>
      <c r="K11" s="22"/>
      <c r="L11" s="21"/>
      <c r="M11" s="24" t="s">
        <v>13</v>
      </c>
      <c r="N11" s="22" t="s">
        <v>15</v>
      </c>
      <c r="O11" s="14"/>
    </row>
    <row r="12" spans="1:15" ht="13.5" thickBot="1">
      <c r="A12" s="25"/>
      <c r="B12" s="25"/>
      <c r="C12" s="25"/>
      <c r="D12" s="25"/>
      <c r="E12" s="25"/>
      <c r="F12" s="25"/>
      <c r="G12" s="25"/>
      <c r="H12" s="25"/>
      <c r="I12" s="26"/>
      <c r="J12" s="26"/>
      <c r="K12" s="26"/>
      <c r="L12" s="26"/>
      <c r="M12" s="25"/>
      <c r="N12" s="25"/>
      <c r="O12" s="14"/>
    </row>
    <row r="13" spans="1:15" ht="24.75" customHeight="1">
      <c r="A13" s="24" t="s">
        <v>58</v>
      </c>
      <c r="B13" s="10"/>
      <c r="C13" s="194" t="s">
        <v>14</v>
      </c>
      <c r="D13" s="194"/>
      <c r="E13" s="194"/>
      <c r="F13" s="194"/>
      <c r="G13" s="194"/>
      <c r="H13" s="194"/>
      <c r="I13" s="194"/>
      <c r="J13" s="194"/>
      <c r="K13" s="191"/>
      <c r="L13" s="191"/>
      <c r="M13" s="191"/>
      <c r="N13" s="10"/>
      <c r="O13" s="14"/>
    </row>
    <row r="14" spans="1:15" ht="7.5" customHeight="1">
      <c r="A14" s="10"/>
      <c r="B14" s="10"/>
      <c r="C14" s="11"/>
      <c r="D14" s="11"/>
      <c r="E14" s="11"/>
      <c r="F14" s="11"/>
      <c r="G14" s="11"/>
      <c r="H14" s="11"/>
      <c r="I14" s="11"/>
      <c r="J14" s="11"/>
      <c r="K14" s="11"/>
      <c r="L14" s="11"/>
      <c r="M14" s="10"/>
      <c r="N14" s="10"/>
      <c r="O14" s="14"/>
    </row>
    <row r="15" spans="1:15" ht="19.5" customHeight="1">
      <c r="A15" s="12"/>
      <c r="B15" s="10"/>
      <c r="C15" s="185"/>
      <c r="D15" s="173"/>
      <c r="E15" s="173"/>
      <c r="F15" s="173"/>
      <c r="G15" s="173"/>
      <c r="H15" s="173"/>
      <c r="I15" s="173"/>
      <c r="J15" s="173"/>
      <c r="K15" s="173"/>
      <c r="L15" s="173"/>
      <c r="M15" s="173"/>
      <c r="N15" s="174"/>
      <c r="O15" s="14"/>
    </row>
    <row r="16" spans="1:15" ht="9" customHeight="1">
      <c r="A16" s="10"/>
      <c r="B16" s="10"/>
      <c r="C16" s="10"/>
      <c r="D16" s="10"/>
      <c r="E16" s="10"/>
      <c r="F16" s="10"/>
      <c r="G16" s="10"/>
      <c r="H16" s="10"/>
      <c r="I16" s="10"/>
      <c r="J16" s="10"/>
      <c r="K16" s="10"/>
      <c r="L16" s="10"/>
      <c r="M16" s="10"/>
      <c r="N16" s="10"/>
      <c r="O16" s="14"/>
    </row>
    <row r="17" spans="1:15" ht="6.75" customHeight="1">
      <c r="B17" s="10"/>
      <c r="C17" s="10"/>
      <c r="D17" s="10"/>
      <c r="E17" s="10"/>
      <c r="F17" s="10"/>
      <c r="G17" s="10"/>
      <c r="H17" s="10"/>
      <c r="I17" s="10"/>
      <c r="J17" s="10"/>
      <c r="K17" s="10"/>
      <c r="L17" s="10"/>
      <c r="M17" s="10"/>
      <c r="N17" s="10"/>
      <c r="O17" s="14"/>
    </row>
    <row r="18" spans="1:15" ht="25.5">
      <c r="A18" s="18" t="s">
        <v>16</v>
      </c>
      <c r="B18" s="10"/>
      <c r="C18" s="196"/>
      <c r="D18" s="197"/>
      <c r="E18" s="197"/>
      <c r="F18" s="197"/>
      <c r="G18" s="197"/>
      <c r="H18" s="197"/>
      <c r="I18" s="197"/>
      <c r="J18" s="197"/>
      <c r="K18" s="197"/>
      <c r="L18" s="197"/>
      <c r="M18" s="197"/>
      <c r="N18" s="198"/>
      <c r="O18" s="14"/>
    </row>
    <row r="19" spans="1:15" ht="12.75" customHeight="1">
      <c r="A19" s="13"/>
      <c r="B19" s="10"/>
      <c r="C19" s="199"/>
      <c r="D19" s="200"/>
      <c r="E19" s="200"/>
      <c r="F19" s="200"/>
      <c r="G19" s="200"/>
      <c r="H19" s="200"/>
      <c r="I19" s="200"/>
      <c r="J19" s="200"/>
      <c r="K19" s="200"/>
      <c r="L19" s="200"/>
      <c r="M19" s="200"/>
      <c r="N19" s="201"/>
      <c r="O19" s="14"/>
    </row>
    <row r="20" spans="1:15">
      <c r="B20" s="10"/>
      <c r="C20" s="199"/>
      <c r="D20" s="200"/>
      <c r="E20" s="200"/>
      <c r="F20" s="200"/>
      <c r="G20" s="200"/>
      <c r="H20" s="200"/>
      <c r="I20" s="200"/>
      <c r="J20" s="200"/>
      <c r="K20" s="200"/>
      <c r="L20" s="200"/>
      <c r="M20" s="200"/>
      <c r="N20" s="201"/>
      <c r="O20" s="14"/>
    </row>
    <row r="21" spans="1:15" ht="11.25" customHeight="1">
      <c r="A21" s="10"/>
      <c r="B21" s="10"/>
      <c r="C21" s="202"/>
      <c r="D21" s="203"/>
      <c r="E21" s="203"/>
      <c r="F21" s="203"/>
      <c r="G21" s="203"/>
      <c r="H21" s="203"/>
      <c r="I21" s="203"/>
      <c r="J21" s="203"/>
      <c r="K21" s="203"/>
      <c r="L21" s="203"/>
      <c r="M21" s="203"/>
      <c r="N21" s="204"/>
      <c r="O21" s="14"/>
    </row>
    <row r="22" spans="1:15">
      <c r="A22" s="10"/>
      <c r="B22" s="10"/>
      <c r="C22" s="161"/>
      <c r="D22" s="161"/>
      <c r="E22" s="161"/>
      <c r="F22" s="161"/>
      <c r="G22" s="161"/>
      <c r="H22" s="161"/>
      <c r="I22" s="161"/>
      <c r="J22" s="161"/>
      <c r="K22" s="161"/>
      <c r="L22" s="161"/>
      <c r="M22" s="161"/>
      <c r="N22" s="161"/>
      <c r="O22" s="14"/>
    </row>
    <row r="23" spans="1:15" ht="25.5">
      <c r="A23" s="18" t="s">
        <v>17</v>
      </c>
      <c r="B23" s="10"/>
      <c r="C23" s="196"/>
      <c r="D23" s="197"/>
      <c r="E23" s="197"/>
      <c r="F23" s="197"/>
      <c r="G23" s="197"/>
      <c r="H23" s="197"/>
      <c r="I23" s="197"/>
      <c r="J23" s="197"/>
      <c r="K23" s="197"/>
      <c r="L23" s="197"/>
      <c r="M23" s="197"/>
      <c r="N23" s="198"/>
      <c r="O23" s="14"/>
    </row>
    <row r="24" spans="1:15">
      <c r="A24" s="13"/>
      <c r="B24" s="10"/>
      <c r="C24" s="199"/>
      <c r="D24" s="200"/>
      <c r="E24" s="200"/>
      <c r="F24" s="200"/>
      <c r="G24" s="200"/>
      <c r="H24" s="200"/>
      <c r="I24" s="200"/>
      <c r="J24" s="200"/>
      <c r="K24" s="200"/>
      <c r="L24" s="200"/>
      <c r="M24" s="200"/>
      <c r="N24" s="201"/>
      <c r="O24" s="14"/>
    </row>
    <row r="25" spans="1:15">
      <c r="B25" s="10"/>
      <c r="C25" s="199"/>
      <c r="D25" s="200"/>
      <c r="E25" s="200"/>
      <c r="F25" s="200"/>
      <c r="G25" s="200"/>
      <c r="H25" s="200"/>
      <c r="I25" s="200"/>
      <c r="J25" s="200"/>
      <c r="K25" s="200"/>
      <c r="L25" s="200"/>
      <c r="M25" s="200"/>
      <c r="N25" s="201"/>
      <c r="O25" s="14"/>
    </row>
    <row r="26" spans="1:15" ht="12" customHeight="1">
      <c r="A26" s="10"/>
      <c r="B26" s="10"/>
      <c r="C26" s="202"/>
      <c r="D26" s="203"/>
      <c r="E26" s="203"/>
      <c r="F26" s="203"/>
      <c r="G26" s="203"/>
      <c r="H26" s="203"/>
      <c r="I26" s="203"/>
      <c r="J26" s="203"/>
      <c r="K26" s="203"/>
      <c r="L26" s="203"/>
      <c r="M26" s="203"/>
      <c r="N26" s="204"/>
      <c r="O26" s="14"/>
    </row>
    <row r="27" spans="1:15">
      <c r="A27" s="10"/>
      <c r="B27" s="10"/>
      <c r="C27" s="161"/>
      <c r="D27" s="161"/>
      <c r="E27" s="161"/>
      <c r="F27" s="161"/>
      <c r="G27" s="161"/>
      <c r="H27" s="161"/>
      <c r="I27" s="161"/>
      <c r="J27" s="161"/>
      <c r="K27" s="161"/>
      <c r="L27" s="161"/>
      <c r="M27" s="161"/>
      <c r="N27" s="161"/>
      <c r="O27" s="14"/>
    </row>
    <row r="28" spans="1:15" ht="25.5">
      <c r="A28" s="18" t="s">
        <v>18</v>
      </c>
      <c r="B28" s="10"/>
      <c r="C28" s="196"/>
      <c r="D28" s="197"/>
      <c r="E28" s="197"/>
      <c r="F28" s="197"/>
      <c r="G28" s="197"/>
      <c r="H28" s="197"/>
      <c r="I28" s="197"/>
      <c r="J28" s="197"/>
      <c r="K28" s="197"/>
      <c r="L28" s="197"/>
      <c r="M28" s="197"/>
      <c r="N28" s="198"/>
      <c r="O28" s="14"/>
    </row>
    <row r="29" spans="1:15">
      <c r="A29" s="13"/>
      <c r="B29" s="10"/>
      <c r="C29" s="199"/>
      <c r="D29" s="200"/>
      <c r="E29" s="200"/>
      <c r="F29" s="200"/>
      <c r="G29" s="200"/>
      <c r="H29" s="200"/>
      <c r="I29" s="200"/>
      <c r="J29" s="200"/>
      <c r="K29" s="200"/>
      <c r="L29" s="200"/>
      <c r="M29" s="200"/>
      <c r="N29" s="201"/>
      <c r="O29" s="14"/>
    </row>
    <row r="30" spans="1:15">
      <c r="B30" s="10"/>
      <c r="C30" s="199"/>
      <c r="D30" s="200"/>
      <c r="E30" s="200"/>
      <c r="F30" s="200"/>
      <c r="G30" s="200"/>
      <c r="H30" s="200"/>
      <c r="I30" s="200"/>
      <c r="J30" s="200"/>
      <c r="K30" s="200"/>
      <c r="L30" s="200"/>
      <c r="M30" s="200"/>
      <c r="N30" s="201"/>
      <c r="O30" s="14"/>
    </row>
    <row r="31" spans="1:15" ht="15.75" customHeight="1">
      <c r="A31" s="10"/>
      <c r="B31" s="10"/>
      <c r="C31" s="202"/>
      <c r="D31" s="203"/>
      <c r="E31" s="203"/>
      <c r="F31" s="203"/>
      <c r="G31" s="203"/>
      <c r="H31" s="203"/>
      <c r="I31" s="203"/>
      <c r="J31" s="203"/>
      <c r="K31" s="203"/>
      <c r="L31" s="203"/>
      <c r="M31" s="203"/>
      <c r="N31" s="204"/>
      <c r="O31" s="14"/>
    </row>
    <row r="32" spans="1:15">
      <c r="A32" s="10"/>
      <c r="B32" s="10"/>
      <c r="C32" s="161"/>
      <c r="D32" s="161"/>
      <c r="E32" s="161"/>
      <c r="F32" s="161"/>
      <c r="G32" s="161"/>
      <c r="H32" s="161"/>
      <c r="I32" s="161"/>
      <c r="J32" s="161"/>
      <c r="K32" s="161"/>
      <c r="L32" s="161"/>
      <c r="M32" s="161"/>
      <c r="N32" s="161"/>
      <c r="O32" s="14"/>
    </row>
    <row r="33" spans="1:15">
      <c r="A33" s="18" t="s">
        <v>19</v>
      </c>
      <c r="B33" s="10"/>
      <c r="C33" s="196"/>
      <c r="D33" s="197"/>
      <c r="E33" s="197"/>
      <c r="F33" s="197"/>
      <c r="G33" s="197"/>
      <c r="H33" s="197"/>
      <c r="I33" s="197"/>
      <c r="J33" s="197"/>
      <c r="K33" s="197"/>
      <c r="L33" s="197"/>
      <c r="M33" s="197"/>
      <c r="N33" s="198"/>
      <c r="O33" s="14"/>
    </row>
    <row r="34" spans="1:15">
      <c r="A34" s="13"/>
      <c r="B34" s="10"/>
      <c r="C34" s="199"/>
      <c r="D34" s="200"/>
      <c r="E34" s="200"/>
      <c r="F34" s="200"/>
      <c r="G34" s="200"/>
      <c r="H34" s="200"/>
      <c r="I34" s="200"/>
      <c r="J34" s="200"/>
      <c r="K34" s="200"/>
      <c r="L34" s="200"/>
      <c r="M34" s="200"/>
      <c r="N34" s="201"/>
      <c r="O34" s="14"/>
    </row>
    <row r="35" spans="1:15">
      <c r="B35" s="10"/>
      <c r="C35" s="199"/>
      <c r="D35" s="200"/>
      <c r="E35" s="200"/>
      <c r="F35" s="200"/>
      <c r="G35" s="200"/>
      <c r="H35" s="200"/>
      <c r="I35" s="200"/>
      <c r="J35" s="200"/>
      <c r="K35" s="200"/>
      <c r="L35" s="200"/>
      <c r="M35" s="200"/>
      <c r="N35" s="201"/>
      <c r="O35" s="14"/>
    </row>
    <row r="36" spans="1:15" ht="28.5" customHeight="1">
      <c r="A36" s="10"/>
      <c r="B36" s="10"/>
      <c r="C36" s="202"/>
      <c r="D36" s="203"/>
      <c r="E36" s="203"/>
      <c r="F36" s="203"/>
      <c r="G36" s="203"/>
      <c r="H36" s="203"/>
      <c r="I36" s="203"/>
      <c r="J36" s="203"/>
      <c r="K36" s="203"/>
      <c r="L36" s="203"/>
      <c r="M36" s="203"/>
      <c r="N36" s="204"/>
    </row>
    <row r="37" spans="1:15">
      <c r="C37" s="162"/>
      <c r="D37" s="162"/>
      <c r="E37" s="162"/>
      <c r="F37" s="162"/>
      <c r="G37" s="162"/>
      <c r="H37" s="162"/>
      <c r="I37" s="162"/>
      <c r="J37" s="162"/>
      <c r="K37" s="162"/>
      <c r="L37" s="162"/>
      <c r="M37" s="162"/>
      <c r="N37" s="162"/>
    </row>
    <row r="38" spans="1:15" ht="38.25">
      <c r="A38" s="18" t="s">
        <v>20</v>
      </c>
      <c r="B38" s="10"/>
      <c r="C38" s="196"/>
      <c r="D38" s="197"/>
      <c r="E38" s="197"/>
      <c r="F38" s="197"/>
      <c r="G38" s="197"/>
      <c r="H38" s="197"/>
      <c r="I38" s="197"/>
      <c r="J38" s="197"/>
      <c r="K38" s="197"/>
      <c r="L38" s="197"/>
      <c r="M38" s="197"/>
      <c r="N38" s="198"/>
    </row>
    <row r="39" spans="1:15">
      <c r="B39" s="10"/>
      <c r="C39" s="199"/>
      <c r="D39" s="200"/>
      <c r="E39" s="200"/>
      <c r="F39" s="200"/>
      <c r="G39" s="200"/>
      <c r="H39" s="200"/>
      <c r="I39" s="200"/>
      <c r="J39" s="200"/>
      <c r="K39" s="200"/>
      <c r="L39" s="200"/>
      <c r="M39" s="200"/>
      <c r="N39" s="201"/>
    </row>
    <row r="40" spans="1:15" ht="12.75" customHeight="1">
      <c r="A40" s="10"/>
      <c r="B40" s="10"/>
      <c r="C40" s="202"/>
      <c r="D40" s="203"/>
      <c r="E40" s="203"/>
      <c r="F40" s="203"/>
      <c r="G40" s="203"/>
      <c r="H40" s="203"/>
      <c r="I40" s="203"/>
      <c r="J40" s="203"/>
      <c r="K40" s="203"/>
      <c r="L40" s="203"/>
      <c r="M40" s="203"/>
      <c r="N40" s="204"/>
    </row>
    <row r="41" spans="1:15">
      <c r="A41" s="10"/>
      <c r="B41" s="10"/>
      <c r="C41" s="11"/>
      <c r="D41" s="11"/>
      <c r="E41" s="11"/>
      <c r="F41" s="11"/>
      <c r="G41" s="11"/>
      <c r="H41" s="11"/>
      <c r="I41" s="11"/>
      <c r="J41" s="11"/>
      <c r="K41" s="11"/>
      <c r="L41" s="11"/>
      <c r="M41" s="11"/>
    </row>
    <row r="42" spans="1:15">
      <c r="A42" t="s">
        <v>21</v>
      </c>
      <c r="E42" t="s">
        <v>0</v>
      </c>
      <c r="G42" t="s">
        <v>22</v>
      </c>
      <c r="M42" t="s">
        <v>23</v>
      </c>
    </row>
    <row r="43" spans="1:15" ht="30.75" customHeight="1">
      <c r="A43" s="185"/>
      <c r="B43" s="173"/>
      <c r="C43" s="174"/>
      <c r="E43" s="12"/>
      <c r="G43" s="185"/>
      <c r="H43" s="173"/>
      <c r="I43" s="173"/>
      <c r="J43" s="174"/>
      <c r="K43" s="11"/>
      <c r="L43" s="11"/>
      <c r="M43" s="185"/>
      <c r="N43" s="174"/>
    </row>
    <row r="44" spans="1:15" ht="5.25" customHeight="1"/>
    <row r="45" spans="1:15" s="25" customFormat="1" ht="5.25" customHeight="1" thickBot="1"/>
    <row r="46" spans="1:15" ht="21.75" customHeight="1">
      <c r="G46" t="s">
        <v>57</v>
      </c>
      <c r="M46" s="186" t="s">
        <v>62</v>
      </c>
      <c r="N46" s="186"/>
    </row>
    <row r="47" spans="1:15" ht="31.5" customHeight="1">
      <c r="G47" s="185"/>
      <c r="H47" s="173"/>
      <c r="I47" s="174"/>
      <c r="M47" s="185"/>
      <c r="N47" s="174"/>
    </row>
    <row r="48" spans="1:15" ht="10.5" customHeight="1">
      <c r="G48" s="187"/>
      <c r="H48" s="187"/>
    </row>
    <row r="49" ht="14.25" customHeight="1"/>
    <row r="50" ht="17.25" customHeight="1"/>
  </sheetData>
  <mergeCells count="19">
    <mergeCell ref="A1:N1"/>
    <mergeCell ref="E9:M9"/>
    <mergeCell ref="E3:N3"/>
    <mergeCell ref="E4:N4"/>
    <mergeCell ref="A43:C43"/>
    <mergeCell ref="A5:N5"/>
    <mergeCell ref="C18:N21"/>
    <mergeCell ref="C23:N26"/>
    <mergeCell ref="C38:N40"/>
    <mergeCell ref="C15:N15"/>
    <mergeCell ref="C13:M13"/>
    <mergeCell ref="C28:N31"/>
    <mergeCell ref="C33:N36"/>
    <mergeCell ref="M47:N47"/>
    <mergeCell ref="M46:N46"/>
    <mergeCell ref="G48:H48"/>
    <mergeCell ref="G47:I47"/>
    <mergeCell ref="G43:J43"/>
    <mergeCell ref="M43:N43"/>
  </mergeCells>
  <phoneticPr fontId="0" type="noConversion"/>
  <printOptions horizontalCentered="1"/>
  <pageMargins left="0.5" right="0.5" top="1" bottom="1" header="0.5" footer="0.5"/>
  <pageSetup paperSize="9" scale="90" orientation="portrait" r:id="rId1"/>
  <headerFooter alignWithMargins="0">
    <oddHeader>&amp;C&amp;12Risk Register &amp;R&amp;D</oddHeader>
    <oddFooter>&amp;CPage 6&amp;RV1.0</oddFooter>
  </headerFooter>
</worksheet>
</file>

<file path=xl/worksheets/sheet7.xml><?xml version="1.0" encoding="utf-8"?>
<worksheet xmlns="http://schemas.openxmlformats.org/spreadsheetml/2006/main" xmlns:r="http://schemas.openxmlformats.org/officeDocument/2006/relationships">
  <dimension ref="A1:AC30"/>
  <sheetViews>
    <sheetView workbookViewId="0">
      <pane ySplit="3" topLeftCell="A4" activePane="bottomLeft" state="frozen"/>
      <selection activeCell="C33" sqref="C33:N36"/>
      <selection pane="bottomLeft" activeCell="V30" sqref="A1:V30"/>
    </sheetView>
  </sheetViews>
  <sheetFormatPr defaultRowHeight="11.25"/>
  <cols>
    <col min="1" max="1" width="8.7109375" style="156" customWidth="1"/>
    <col min="2" max="2" width="8.85546875" style="3" bestFit="1" customWidth="1"/>
    <col min="3" max="3" width="9.140625" style="3"/>
    <col min="4" max="4" width="40.140625" style="3" customWidth="1"/>
    <col min="5" max="5" width="25" style="3" customWidth="1"/>
    <col min="6" max="6" width="25.28515625" style="3" customWidth="1"/>
    <col min="7" max="7" width="37.28515625" style="3" customWidth="1"/>
    <col min="8" max="8" width="12.7109375" style="3" customWidth="1"/>
    <col min="9" max="9" width="14.85546875" style="3" customWidth="1"/>
    <col min="10" max="10" width="13" style="3" customWidth="1"/>
    <col min="11" max="11" width="11.28515625" style="3" customWidth="1"/>
    <col min="12" max="14" width="5.140625" style="3" hidden="1" customWidth="1"/>
    <col min="15" max="15" width="10" style="3" customWidth="1"/>
    <col min="16" max="16" width="6.28515625" style="3" bestFit="1" customWidth="1"/>
    <col min="17" max="17" width="9.42578125" style="3" bestFit="1" customWidth="1"/>
    <col min="18" max="18" width="11.42578125" style="3" customWidth="1"/>
    <col min="19" max="19" width="19.5703125" style="3" bestFit="1" customWidth="1"/>
    <col min="20" max="20" width="9.85546875" style="3" bestFit="1" customWidth="1"/>
    <col min="21" max="21" width="9.28515625" style="3" bestFit="1" customWidth="1"/>
    <col min="22" max="22" width="9.42578125" style="3" bestFit="1" customWidth="1"/>
    <col min="23" max="23" width="6.85546875" style="3" bestFit="1" customWidth="1"/>
    <col min="24" max="24" width="9.140625" style="3"/>
    <col min="25" max="25" width="18" style="3" bestFit="1" customWidth="1"/>
    <col min="26" max="26" width="26.7109375" style="3" customWidth="1"/>
    <col min="27" max="28" width="13.42578125" style="3" bestFit="1" customWidth="1"/>
    <col min="29" max="29" width="14.85546875" style="3" bestFit="1" customWidth="1"/>
    <col min="30" max="16384" width="9.140625" style="3"/>
  </cols>
  <sheetData>
    <row r="1" spans="1:29" ht="21.75" customHeight="1" thickBot="1">
      <c r="A1" s="152" t="s">
        <v>125</v>
      </c>
      <c r="Q1" s="104"/>
      <c r="R1" s="103" t="s">
        <v>144</v>
      </c>
      <c r="S1" s="106">
        <f ca="1">NOW()</f>
        <v>41141.627541782407</v>
      </c>
      <c r="T1" s="105"/>
      <c r="U1" s="62"/>
      <c r="V1" s="62"/>
      <c r="Y1" s="4" t="s">
        <v>99</v>
      </c>
    </row>
    <row r="2" spans="1:29" s="7" customFormat="1" ht="13.5" thickBot="1">
      <c r="A2" s="153">
        <f>MAX(A4:A28) + 1</f>
        <v>11</v>
      </c>
      <c r="B2" s="67" t="s">
        <v>100</v>
      </c>
      <c r="O2" s="163" t="s">
        <v>119</v>
      </c>
      <c r="P2" s="164"/>
      <c r="W2" s="9"/>
      <c r="X2" s="9"/>
    </row>
    <row r="3" spans="1:29" s="71" customFormat="1" ht="41.25" customHeight="1" thickBot="1">
      <c r="A3" s="80" t="s">
        <v>32</v>
      </c>
      <c r="B3" s="81" t="s">
        <v>33</v>
      </c>
      <c r="C3" s="81" t="s">
        <v>0</v>
      </c>
      <c r="D3" s="81" t="s">
        <v>167</v>
      </c>
      <c r="E3" s="81" t="s">
        <v>10</v>
      </c>
      <c r="F3" s="81" t="s">
        <v>64</v>
      </c>
      <c r="G3" s="81" t="s">
        <v>75</v>
      </c>
      <c r="H3" s="81" t="s">
        <v>8</v>
      </c>
      <c r="I3" s="81" t="s">
        <v>222</v>
      </c>
      <c r="J3" s="81" t="s">
        <v>35</v>
      </c>
      <c r="K3" s="81" t="s">
        <v>36</v>
      </c>
      <c r="L3" s="92" t="s">
        <v>120</v>
      </c>
      <c r="M3" s="81" t="s">
        <v>121</v>
      </c>
      <c r="N3" s="97" t="s">
        <v>123</v>
      </c>
      <c r="O3" s="80" t="s">
        <v>124</v>
      </c>
      <c r="P3" s="82" t="s">
        <v>9</v>
      </c>
      <c r="Q3" s="93" t="s">
        <v>116</v>
      </c>
      <c r="R3" s="81" t="s">
        <v>37</v>
      </c>
      <c r="S3" s="81" t="s">
        <v>117</v>
      </c>
      <c r="T3" s="81" t="s">
        <v>2</v>
      </c>
      <c r="U3" s="81" t="s">
        <v>140</v>
      </c>
      <c r="V3" s="82" t="s">
        <v>76</v>
      </c>
      <c r="W3" s="107"/>
      <c r="X3" s="107"/>
      <c r="Y3" s="80" t="s">
        <v>8</v>
      </c>
      <c r="Z3" s="81" t="s">
        <v>34</v>
      </c>
      <c r="AA3" s="81" t="s">
        <v>35</v>
      </c>
      <c r="AB3" s="82" t="s">
        <v>36</v>
      </c>
      <c r="AC3" s="81" t="s">
        <v>140</v>
      </c>
    </row>
    <row r="4" spans="1:29" s="70" customFormat="1" ht="38.25">
      <c r="A4" s="154">
        <v>5</v>
      </c>
      <c r="B4" s="84" t="s">
        <v>256</v>
      </c>
      <c r="C4" s="85">
        <v>41061</v>
      </c>
      <c r="D4" s="84" t="s">
        <v>224</v>
      </c>
      <c r="E4" s="84" t="s">
        <v>226</v>
      </c>
      <c r="F4" s="84" t="s">
        <v>225</v>
      </c>
      <c r="G4" s="84" t="s">
        <v>227</v>
      </c>
      <c r="H4" s="86" t="s">
        <v>157</v>
      </c>
      <c r="I4" s="86" t="s">
        <v>169</v>
      </c>
      <c r="J4" s="86" t="s">
        <v>63</v>
      </c>
      <c r="K4" s="86" t="s">
        <v>43</v>
      </c>
      <c r="L4" s="87">
        <f>VLOOKUP(K4,'Risk Area and Risk Matrix '!E$7:F$11,2,FALSE)</f>
        <v>3</v>
      </c>
      <c r="M4" s="87">
        <f>HLOOKUP(J4,'Risk Area and Risk Matrix '!G$5:K$6,2,FALSE)</f>
        <v>4</v>
      </c>
      <c r="N4" s="98" t="str">
        <f>CONCATENATE(L4,M4)</f>
        <v>34</v>
      </c>
      <c r="O4" s="88" t="str">
        <f>IF(ISNA(INDEX('Risk Area and Risk Matrix '!G$7:K$11,L4,M4)),"",VLOOKUP(LEFT(INDEX('Risk Area and Risk Matrix '!G$7:K$11,L4,M4),1),'Risk Area and Risk Matrix '!E$20:F$23,2,FALSE))</f>
        <v>High</v>
      </c>
      <c r="P4" s="89">
        <f>IF(ISNA(VLOOKUP(K4,'Risk Area and Risk Matrix '!E$7:K$11,M4+2,FALSE)),"",ABS(LEFT(RIGHT(VLOOKUP(K4,'Risk Area and Risk Matrix '!E$7:K$11,M4+2,FALSE),3),2)))</f>
        <v>12</v>
      </c>
      <c r="Q4" s="90" t="s">
        <v>228</v>
      </c>
      <c r="R4" s="84" t="s">
        <v>229</v>
      </c>
      <c r="S4" s="86" t="s">
        <v>257</v>
      </c>
      <c r="T4" s="85"/>
      <c r="U4" s="86" t="s">
        <v>141</v>
      </c>
      <c r="V4" s="91">
        <v>41153</v>
      </c>
      <c r="Y4" s="70" t="str">
        <f>'Risk Assessment Criteria'!F25</f>
        <v>Satisfactory</v>
      </c>
      <c r="Z4" s="128" t="s">
        <v>168</v>
      </c>
      <c r="AA4" s="70" t="str">
        <f>'Risk Assessment Criteria'!C5</f>
        <v>Insignificant</v>
      </c>
      <c r="AB4" s="70" t="str">
        <f>'Risk Assessment Criteria'!H15</f>
        <v>Rare</v>
      </c>
      <c r="AC4" s="70" t="s">
        <v>141</v>
      </c>
    </row>
    <row r="5" spans="1:29" s="7" customFormat="1" ht="38.25">
      <c r="A5" s="154">
        <v>2</v>
      </c>
      <c r="B5" s="84" t="s">
        <v>256</v>
      </c>
      <c r="C5" s="85">
        <v>41061</v>
      </c>
      <c r="D5" s="84" t="s">
        <v>230</v>
      </c>
      <c r="E5" s="84" t="s">
        <v>231</v>
      </c>
      <c r="F5" s="84" t="s">
        <v>232</v>
      </c>
      <c r="G5" s="84" t="s">
        <v>233</v>
      </c>
      <c r="H5" s="69" t="s">
        <v>157</v>
      </c>
      <c r="I5" s="69" t="s">
        <v>171</v>
      </c>
      <c r="J5" s="69" t="s">
        <v>6</v>
      </c>
      <c r="K5" s="69" t="s">
        <v>43</v>
      </c>
      <c r="L5" s="87">
        <f>VLOOKUP(K5,'Risk Area and Risk Matrix '!E$7:F$11,2,FALSE)</f>
        <v>3</v>
      </c>
      <c r="M5" s="78">
        <f>HLOOKUP(J5,'Risk Area and Risk Matrix '!G$5:K$6,2,FALSE)</f>
        <v>3</v>
      </c>
      <c r="N5" s="98" t="str">
        <f>CONCATENATE(L5,M5)</f>
        <v>33</v>
      </c>
      <c r="O5" s="88" t="str">
        <f>IF(ISNA(INDEX('Risk Area and Risk Matrix '!G$7:K$11,L5,M5)),"",VLOOKUP(LEFT(INDEX('Risk Area and Risk Matrix '!G$7:K$11,L5,M5),1),'Risk Area and Risk Matrix '!E$20:F$23,2,FALSE))</f>
        <v>High</v>
      </c>
      <c r="P5" s="89">
        <f>IF(ISNA(VLOOKUP(K5,'Risk Area and Risk Matrix '!E$7:K$11,M5+2,FALSE)),"",ABS(LEFT(RIGHT(VLOOKUP(K5,'Risk Area and Risk Matrix '!E$7:K$11,M5+2,FALSE),3),2)))</f>
        <v>9</v>
      </c>
      <c r="Q5" s="79" t="s">
        <v>228</v>
      </c>
      <c r="R5" s="84" t="s">
        <v>234</v>
      </c>
      <c r="S5" s="86" t="s">
        <v>258</v>
      </c>
      <c r="T5" s="68"/>
      <c r="U5" s="86" t="s">
        <v>141</v>
      </c>
      <c r="V5" s="76">
        <v>41183</v>
      </c>
      <c r="W5" s="9"/>
      <c r="X5" s="9"/>
      <c r="Y5" s="9" t="str">
        <f>'Risk Assessment Criteria'!F26</f>
        <v>Reservations</v>
      </c>
      <c r="Z5" s="128" t="s">
        <v>169</v>
      </c>
      <c r="AA5" s="9" t="str">
        <f>'Risk Assessment Criteria'!C6</f>
        <v>Minor</v>
      </c>
      <c r="AB5" s="9" t="str">
        <f>'Risk Assessment Criteria'!H16</f>
        <v>Unlikely</v>
      </c>
      <c r="AC5" s="7" t="s">
        <v>142</v>
      </c>
    </row>
    <row r="6" spans="1:29" s="7" customFormat="1" ht="38.25">
      <c r="A6" s="154">
        <v>10</v>
      </c>
      <c r="B6" s="84" t="s">
        <v>256</v>
      </c>
      <c r="C6" s="85">
        <v>41061</v>
      </c>
      <c r="D6" s="84" t="s">
        <v>235</v>
      </c>
      <c r="E6" s="84" t="s">
        <v>237</v>
      </c>
      <c r="F6" s="84" t="s">
        <v>232</v>
      </c>
      <c r="G6" s="84" t="s">
        <v>236</v>
      </c>
      <c r="H6" s="69" t="s">
        <v>148</v>
      </c>
      <c r="I6" s="69" t="s">
        <v>175</v>
      </c>
      <c r="J6" s="69" t="s">
        <v>6</v>
      </c>
      <c r="K6" s="69" t="s">
        <v>42</v>
      </c>
      <c r="L6" s="87">
        <f>VLOOKUP(K6,'Risk Area and Risk Matrix '!E$7:F$11,2,FALSE)</f>
        <v>4</v>
      </c>
      <c r="M6" s="78">
        <f>HLOOKUP(J6,'Risk Area and Risk Matrix '!G$5:K$6,2,FALSE)</f>
        <v>3</v>
      </c>
      <c r="N6" s="98" t="str">
        <f>CONCATENATE(L6,M6)</f>
        <v>43</v>
      </c>
      <c r="O6" s="88" t="str">
        <f>IF(ISNA(INDEX('Risk Area and Risk Matrix '!G$7:K$11,L6,M6)),"",VLOOKUP(LEFT(INDEX('Risk Area and Risk Matrix '!G$7:K$11,L6,M6),1),'Risk Area and Risk Matrix '!E$20:F$23,2,FALSE))</f>
        <v>Medium</v>
      </c>
      <c r="P6" s="89">
        <f>IF(ISNA(VLOOKUP(K6,'Risk Area and Risk Matrix '!E$7:K$11,M6+2,FALSE)),"",ABS(LEFT(RIGHT(VLOOKUP(K6,'Risk Area and Risk Matrix '!E$7:K$11,M6+2,FALSE),3),2)))</f>
        <v>6</v>
      </c>
      <c r="Q6" s="79" t="s">
        <v>238</v>
      </c>
      <c r="R6" s="84" t="s">
        <v>239</v>
      </c>
      <c r="S6" s="86" t="s">
        <v>240</v>
      </c>
      <c r="T6" s="68"/>
      <c r="U6" s="86" t="s">
        <v>143</v>
      </c>
      <c r="V6" s="76">
        <v>41183</v>
      </c>
      <c r="W6" s="9"/>
      <c r="X6" s="9"/>
      <c r="Y6" s="9" t="str">
        <f>'Risk Assessment Criteria'!F27</f>
        <v>Unsatisfactory</v>
      </c>
      <c r="Z6" s="128" t="s">
        <v>170</v>
      </c>
      <c r="AA6" s="9" t="str">
        <f>'Risk Assessment Criteria'!C7</f>
        <v>Moderate</v>
      </c>
      <c r="AB6" s="9" t="str">
        <f>'Risk Assessment Criteria'!H17</f>
        <v>Possible</v>
      </c>
      <c r="AC6" s="7" t="s">
        <v>143</v>
      </c>
    </row>
    <row r="7" spans="1:29" s="7" customFormat="1" ht="38.25">
      <c r="A7" s="154">
        <v>4</v>
      </c>
      <c r="B7" s="84" t="s">
        <v>256</v>
      </c>
      <c r="C7" s="85">
        <v>41061</v>
      </c>
      <c r="D7" s="84" t="s">
        <v>241</v>
      </c>
      <c r="E7" s="84" t="s">
        <v>242</v>
      </c>
      <c r="F7" s="84" t="s">
        <v>243</v>
      </c>
      <c r="G7" s="84" t="s">
        <v>244</v>
      </c>
      <c r="H7" s="69" t="s">
        <v>148</v>
      </c>
      <c r="I7" s="69" t="s">
        <v>174</v>
      </c>
      <c r="J7" s="69" t="s">
        <v>68</v>
      </c>
      <c r="K7" s="69" t="s">
        <v>42</v>
      </c>
      <c r="L7" s="87">
        <f>VLOOKUP(K7,'Risk Area and Risk Matrix '!E$7:F$11,2,FALSE)</f>
        <v>4</v>
      </c>
      <c r="M7" s="78">
        <f>HLOOKUP(J7,'Risk Area and Risk Matrix '!G$5:K$6,2,FALSE)</f>
        <v>2</v>
      </c>
      <c r="N7" s="98" t="str">
        <f>CONCATENATE(L7,M7)</f>
        <v>42</v>
      </c>
      <c r="O7" s="88" t="str">
        <f>IF(ISNA(INDEX('Risk Area and Risk Matrix '!G$7:K$11,L7,M7)),"",VLOOKUP(LEFT(INDEX('Risk Area and Risk Matrix '!G$7:K$11,L7,M7),1),'Risk Area and Risk Matrix '!E$20:F$23,2,FALSE))</f>
        <v>Low</v>
      </c>
      <c r="P7" s="89">
        <f>IF(ISNA(VLOOKUP(K7,'Risk Area and Risk Matrix '!E$7:K$11,M7+2,FALSE)),"",ABS(LEFT(RIGHT(VLOOKUP(K7,'Risk Area and Risk Matrix '!E$7:K$11,M7+2,FALSE),3),2)))</f>
        <v>4</v>
      </c>
      <c r="Q7" s="79" t="s">
        <v>238</v>
      </c>
      <c r="R7" s="84" t="s">
        <v>245</v>
      </c>
      <c r="S7" s="86" t="s">
        <v>240</v>
      </c>
      <c r="T7" s="68"/>
      <c r="U7" s="86" t="s">
        <v>143</v>
      </c>
      <c r="V7" s="76">
        <v>41183</v>
      </c>
      <c r="W7" s="9"/>
      <c r="X7" s="9"/>
      <c r="Y7" s="9" t="str">
        <f>'Risk Assessment Criteria'!F28</f>
        <v>Not Set</v>
      </c>
      <c r="Z7" s="128" t="s">
        <v>171</v>
      </c>
      <c r="AA7" s="9" t="str">
        <f>'Risk Assessment Criteria'!C8</f>
        <v>Major</v>
      </c>
      <c r="AB7" s="9" t="str">
        <f>'Risk Assessment Criteria'!H18</f>
        <v>Likely</v>
      </c>
    </row>
    <row r="8" spans="1:29" s="7" customFormat="1" ht="12.75">
      <c r="A8" s="154"/>
      <c r="B8" s="84"/>
      <c r="C8" s="85"/>
      <c r="D8" s="84"/>
      <c r="E8" s="84"/>
      <c r="F8" s="84"/>
      <c r="G8" s="84"/>
      <c r="H8" s="69"/>
      <c r="I8" s="69"/>
      <c r="J8" s="69"/>
      <c r="K8" s="69"/>
      <c r="L8" s="87" t="e">
        <f>VLOOKUP(K8,'Risk Area and Risk Matrix '!E$7:F$11,2,FALSE)</f>
        <v>#N/A</v>
      </c>
      <c r="M8" s="78" t="e">
        <f>HLOOKUP(J8,'Risk Area and Risk Matrix '!G$5:K$6,2,FALSE)</f>
        <v>#N/A</v>
      </c>
      <c r="N8" s="98" t="e">
        <f t="shared" ref="N8:N28" si="0">CONCATENATE(L8,M8)</f>
        <v>#N/A</v>
      </c>
      <c r="O8" s="88" t="str">
        <f>IF(ISNA(INDEX('Risk Area and Risk Matrix '!G$7:K$11,L8,M8)),"",VLOOKUP(LEFT(INDEX('Risk Area and Risk Matrix '!G$7:K$11,L8,M8),1),'Risk Area and Risk Matrix '!E$20:F$23,2,FALSE))</f>
        <v/>
      </c>
      <c r="P8" s="89" t="str">
        <f>IF(ISNA(VLOOKUP(K8,'Risk Area and Risk Matrix '!E$7:K$11,M8+2,FALSE)),"",ABS(LEFT(RIGHT(VLOOKUP(K8,'Risk Area and Risk Matrix '!E$7:K$11,M8+2,FALSE),3),2)))</f>
        <v/>
      </c>
      <c r="Q8" s="79"/>
      <c r="R8" s="84"/>
      <c r="S8" s="86"/>
      <c r="T8" s="68"/>
      <c r="U8" s="86"/>
      <c r="V8" s="76"/>
      <c r="W8" s="9"/>
      <c r="X8" s="9"/>
      <c r="Y8" s="9"/>
      <c r="Z8" s="128" t="s">
        <v>26</v>
      </c>
      <c r="AA8" s="9" t="str">
        <f>'Risk Assessment Criteria'!C9</f>
        <v>Critical</v>
      </c>
      <c r="AB8" s="9" t="str">
        <f>'Risk Assessment Criteria'!H19</f>
        <v>Almost Certain</v>
      </c>
    </row>
    <row r="9" spans="1:29" s="7" customFormat="1" ht="12.75">
      <c r="A9" s="154"/>
      <c r="B9" s="84"/>
      <c r="C9" s="85"/>
      <c r="D9" s="84"/>
      <c r="E9" s="84"/>
      <c r="F9" s="84"/>
      <c r="G9" s="84"/>
      <c r="H9" s="69"/>
      <c r="I9" s="69"/>
      <c r="J9" s="69"/>
      <c r="K9" s="69"/>
      <c r="L9" s="87" t="e">
        <f>VLOOKUP(K9,'Risk Area and Risk Matrix '!E$7:F$11,2,FALSE)</f>
        <v>#N/A</v>
      </c>
      <c r="M9" s="78" t="e">
        <f>HLOOKUP(J9,'Risk Area and Risk Matrix '!G$5:K$6,2,FALSE)</f>
        <v>#N/A</v>
      </c>
      <c r="N9" s="98" t="e">
        <f t="shared" si="0"/>
        <v>#N/A</v>
      </c>
      <c r="O9" s="88" t="str">
        <f>IF(ISNA(INDEX('Risk Area and Risk Matrix '!G$7:K$11,L9,M9)),"",VLOOKUP(LEFT(INDEX('Risk Area and Risk Matrix '!G$7:K$11,L9,M9),1),'Risk Area and Risk Matrix '!E$20:F$23,2,FALSE))</f>
        <v/>
      </c>
      <c r="P9" s="89" t="str">
        <f>IF(ISNA(VLOOKUP(K9,'Risk Area and Risk Matrix '!E$7:K$11,M9+2,FALSE)),"",ABS(LEFT(RIGHT(VLOOKUP(K9,'Risk Area and Risk Matrix '!E$7:K$11,M9+2,FALSE),3),2)))</f>
        <v/>
      </c>
      <c r="Q9" s="79"/>
      <c r="R9" s="84"/>
      <c r="S9" s="86"/>
      <c r="T9" s="68"/>
      <c r="U9" s="86"/>
      <c r="V9" s="76"/>
      <c r="Y9" s="9"/>
      <c r="Z9" s="128" t="s">
        <v>172</v>
      </c>
      <c r="AB9" s="9"/>
    </row>
    <row r="10" spans="1:29" s="7" customFormat="1" ht="12.75">
      <c r="A10" s="154"/>
      <c r="B10" s="84"/>
      <c r="C10" s="85"/>
      <c r="D10" s="84"/>
      <c r="E10" s="84"/>
      <c r="F10" s="84"/>
      <c r="G10" s="84"/>
      <c r="H10" s="69"/>
      <c r="I10" s="69"/>
      <c r="J10" s="69"/>
      <c r="K10" s="69"/>
      <c r="L10" s="87" t="e">
        <f>VLOOKUP(K10,'Risk Area and Risk Matrix '!E$7:F$11,2,FALSE)</f>
        <v>#N/A</v>
      </c>
      <c r="M10" s="78" t="e">
        <f>HLOOKUP(J10,'Risk Area and Risk Matrix '!G$5:K$6,2,FALSE)</f>
        <v>#N/A</v>
      </c>
      <c r="N10" s="98" t="e">
        <f t="shared" si="0"/>
        <v>#N/A</v>
      </c>
      <c r="O10" s="88" t="str">
        <f>IF(ISNA(INDEX('Risk Area and Risk Matrix '!G$7:K$11,L10,M10)),"",VLOOKUP(LEFT(INDEX('Risk Area and Risk Matrix '!G$7:K$11,L10,M10),1),'Risk Area and Risk Matrix '!E$20:F$23,2,FALSE))</f>
        <v/>
      </c>
      <c r="P10" s="89" t="str">
        <f>IF(ISNA(VLOOKUP(K10,'Risk Area and Risk Matrix '!E$7:K$11,M10+2,FALSE)),"",ABS(LEFT(RIGHT(VLOOKUP(K10,'Risk Area and Risk Matrix '!E$7:K$11,M10+2,FALSE),3),2)))</f>
        <v/>
      </c>
      <c r="Q10" s="79"/>
      <c r="R10" s="84"/>
      <c r="S10" s="86"/>
      <c r="T10" s="68"/>
      <c r="U10" s="86"/>
      <c r="V10" s="76"/>
      <c r="Y10" s="9"/>
      <c r="Z10" s="128" t="s">
        <v>173</v>
      </c>
    </row>
    <row r="11" spans="1:29" s="7" customFormat="1" ht="12.75">
      <c r="A11" s="154"/>
      <c r="B11" s="84"/>
      <c r="C11" s="85"/>
      <c r="D11" s="84"/>
      <c r="E11" s="84"/>
      <c r="F11" s="84"/>
      <c r="G11" s="84"/>
      <c r="H11" s="69"/>
      <c r="I11" s="69"/>
      <c r="J11" s="69"/>
      <c r="K11" s="69"/>
      <c r="L11" s="87" t="e">
        <f>VLOOKUP(K11,'Risk Area and Risk Matrix '!E$7:F$11,2,FALSE)</f>
        <v>#N/A</v>
      </c>
      <c r="M11" s="78" t="e">
        <f>HLOOKUP(J11,'Risk Area and Risk Matrix '!G$5:K$6,2,FALSE)</f>
        <v>#N/A</v>
      </c>
      <c r="N11" s="98" t="e">
        <f t="shared" si="0"/>
        <v>#N/A</v>
      </c>
      <c r="O11" s="88" t="str">
        <f>IF(ISNA(INDEX('Risk Area and Risk Matrix '!G$7:K$11,L11,M11)),"",VLOOKUP(LEFT(INDEX('Risk Area and Risk Matrix '!G$7:K$11,L11,M11),1),'Risk Area and Risk Matrix '!E$20:F$23,2,FALSE))</f>
        <v/>
      </c>
      <c r="P11" s="89" t="str">
        <f>IF(ISNA(VLOOKUP(K11,'Risk Area and Risk Matrix '!E$7:K$11,M11+2,FALSE)),"",ABS(LEFT(RIGHT(VLOOKUP(K11,'Risk Area and Risk Matrix '!E$7:K$11,M11+2,FALSE),3),2)))</f>
        <v/>
      </c>
      <c r="Q11" s="79"/>
      <c r="R11" s="84"/>
      <c r="S11" s="86"/>
      <c r="T11" s="68"/>
      <c r="U11" s="86"/>
      <c r="V11" s="76"/>
      <c r="Y11" s="9"/>
      <c r="Z11" s="128" t="s">
        <v>174</v>
      </c>
    </row>
    <row r="12" spans="1:29" s="7" customFormat="1" ht="12.75">
      <c r="A12" s="154"/>
      <c r="B12" s="84"/>
      <c r="C12" s="85"/>
      <c r="D12" s="84"/>
      <c r="E12" s="84"/>
      <c r="F12" s="84"/>
      <c r="G12" s="84"/>
      <c r="H12" s="69"/>
      <c r="I12" s="69"/>
      <c r="J12" s="69"/>
      <c r="K12" s="69"/>
      <c r="L12" s="87" t="e">
        <f>VLOOKUP(K12,'Risk Area and Risk Matrix '!E$7:F$11,2,FALSE)</f>
        <v>#N/A</v>
      </c>
      <c r="M12" s="78" t="e">
        <f>HLOOKUP(J12,'Risk Area and Risk Matrix '!G$5:K$6,2,FALSE)</f>
        <v>#N/A</v>
      </c>
      <c r="N12" s="98" t="e">
        <f t="shared" si="0"/>
        <v>#N/A</v>
      </c>
      <c r="O12" s="88" t="str">
        <f>IF(ISNA(INDEX('Risk Area and Risk Matrix '!G$7:K$11,L12,M12)),"",VLOOKUP(LEFT(INDEX('Risk Area and Risk Matrix '!G$7:K$11,L12,M12),1),'Risk Area and Risk Matrix '!E$20:F$23,2,FALSE))</f>
        <v/>
      </c>
      <c r="P12" s="89" t="str">
        <f>IF(ISNA(VLOOKUP(K12,'Risk Area and Risk Matrix '!E$7:K$11,M12+2,FALSE)),"",ABS(LEFT(RIGHT(VLOOKUP(K12,'Risk Area and Risk Matrix '!E$7:K$11,M12+2,FALSE),3),2)))</f>
        <v/>
      </c>
      <c r="Q12" s="79"/>
      <c r="R12" s="84"/>
      <c r="S12" s="86"/>
      <c r="T12" s="68"/>
      <c r="U12" s="86"/>
      <c r="V12" s="76"/>
      <c r="Z12" s="128" t="s">
        <v>175</v>
      </c>
    </row>
    <row r="13" spans="1:29" s="7" customFormat="1" ht="12.75">
      <c r="A13" s="154"/>
      <c r="B13" s="84"/>
      <c r="C13" s="85"/>
      <c r="D13" s="84"/>
      <c r="E13" s="84"/>
      <c r="F13" s="84"/>
      <c r="G13" s="84"/>
      <c r="H13" s="69"/>
      <c r="I13" s="69"/>
      <c r="J13" s="69"/>
      <c r="K13" s="69"/>
      <c r="L13" s="87" t="e">
        <f>VLOOKUP(K13,'Risk Area and Risk Matrix '!E$7:F$11,2,FALSE)</f>
        <v>#N/A</v>
      </c>
      <c r="M13" s="78" t="e">
        <f>HLOOKUP(J13,'Risk Area and Risk Matrix '!G$5:K$6,2,FALSE)</f>
        <v>#N/A</v>
      </c>
      <c r="N13" s="98" t="e">
        <f t="shared" si="0"/>
        <v>#N/A</v>
      </c>
      <c r="O13" s="88" t="str">
        <f>IF(ISNA(INDEX('Risk Area and Risk Matrix '!G$7:K$11,L13,M13)),"",VLOOKUP(LEFT(INDEX('Risk Area and Risk Matrix '!G$7:K$11,L13,M13),1),'Risk Area and Risk Matrix '!E$20:F$23,2,FALSE))</f>
        <v/>
      </c>
      <c r="P13" s="89" t="str">
        <f>IF(ISNA(VLOOKUP(K13,'Risk Area and Risk Matrix '!E$7:K$11,M13+2,FALSE)),"",ABS(LEFT(RIGHT(VLOOKUP(K13,'Risk Area and Risk Matrix '!E$7:K$11,M13+2,FALSE),3),2)))</f>
        <v/>
      </c>
      <c r="Q13" s="79"/>
      <c r="R13" s="84"/>
      <c r="S13" s="86"/>
      <c r="T13" s="68"/>
      <c r="U13" s="86"/>
      <c r="V13" s="76"/>
      <c r="Z13" s="128" t="s">
        <v>176</v>
      </c>
    </row>
    <row r="14" spans="1:29" s="7" customFormat="1" ht="12.75">
      <c r="A14" s="154"/>
      <c r="B14" s="84"/>
      <c r="C14" s="85"/>
      <c r="D14" s="84"/>
      <c r="E14" s="84"/>
      <c r="F14" s="84"/>
      <c r="G14" s="84"/>
      <c r="H14" s="69"/>
      <c r="I14" s="69"/>
      <c r="J14" s="69"/>
      <c r="K14" s="69"/>
      <c r="L14" s="87" t="e">
        <f>VLOOKUP(K14,'Risk Area and Risk Matrix '!E$7:F$11,2,FALSE)</f>
        <v>#N/A</v>
      </c>
      <c r="M14" s="78" t="e">
        <f>HLOOKUP(J14,'Risk Area and Risk Matrix '!G$5:K$6,2,FALSE)</f>
        <v>#N/A</v>
      </c>
      <c r="N14" s="98" t="e">
        <f t="shared" si="0"/>
        <v>#N/A</v>
      </c>
      <c r="O14" s="88" t="str">
        <f>IF(ISNA(INDEX('Risk Area and Risk Matrix '!G$7:K$11,L14,M14)),"",VLOOKUP(LEFT(INDEX('Risk Area and Risk Matrix '!G$7:K$11,L14,M14),1),'Risk Area and Risk Matrix '!E$20:F$23,2,FALSE))</f>
        <v/>
      </c>
      <c r="P14" s="89" t="str">
        <f>IF(ISNA(VLOOKUP(K14,'Risk Area and Risk Matrix '!E$7:K$11,M14+2,FALSE)),"",ABS(LEFT(RIGHT(VLOOKUP(K14,'Risk Area and Risk Matrix '!E$7:K$11,M14+2,FALSE),3),2)))</f>
        <v/>
      </c>
      <c r="Q14" s="79"/>
      <c r="R14" s="84"/>
      <c r="S14" s="86"/>
      <c r="T14" s="68"/>
      <c r="U14" s="86"/>
      <c r="V14" s="76"/>
      <c r="Z14" s="128" t="s">
        <v>177</v>
      </c>
    </row>
    <row r="15" spans="1:29" s="7" customFormat="1" ht="12.75">
      <c r="A15" s="154"/>
      <c r="B15" s="84"/>
      <c r="C15" s="85"/>
      <c r="D15" s="84"/>
      <c r="E15" s="84"/>
      <c r="F15" s="84"/>
      <c r="G15" s="84"/>
      <c r="H15" s="69"/>
      <c r="I15" s="69"/>
      <c r="J15" s="69"/>
      <c r="K15" s="69"/>
      <c r="L15" s="87" t="e">
        <f>VLOOKUP(K15,'Risk Area and Risk Matrix '!E$7:F$11,2,FALSE)</f>
        <v>#N/A</v>
      </c>
      <c r="M15" s="78" t="e">
        <f>HLOOKUP(J15,'Risk Area and Risk Matrix '!G$5:K$6,2,FALSE)</f>
        <v>#N/A</v>
      </c>
      <c r="N15" s="98" t="e">
        <f t="shared" si="0"/>
        <v>#N/A</v>
      </c>
      <c r="O15" s="88" t="str">
        <f>IF(ISNA(INDEX('Risk Area and Risk Matrix '!G$7:K$11,L15,M15)),"",VLOOKUP(LEFT(INDEX('Risk Area and Risk Matrix '!G$7:K$11,L15,M15),1),'Risk Area and Risk Matrix '!E$20:F$23,2,FALSE))</f>
        <v/>
      </c>
      <c r="P15" s="89" t="str">
        <f>IF(ISNA(VLOOKUP(K15,'Risk Area and Risk Matrix '!E$7:K$11,M15+2,FALSE)),"",ABS(LEFT(RIGHT(VLOOKUP(K15,'Risk Area and Risk Matrix '!E$7:K$11,M15+2,FALSE),3),2)))</f>
        <v/>
      </c>
      <c r="Q15" s="79"/>
      <c r="R15" s="84"/>
      <c r="S15" s="86"/>
      <c r="T15" s="68"/>
      <c r="U15" s="86"/>
      <c r="V15" s="76"/>
      <c r="Z15" s="128" t="s">
        <v>178</v>
      </c>
    </row>
    <row r="16" spans="1:29" s="7" customFormat="1" ht="12.75">
      <c r="A16" s="154"/>
      <c r="B16" s="84"/>
      <c r="C16" s="85"/>
      <c r="D16" s="84"/>
      <c r="E16" s="84"/>
      <c r="F16" s="84"/>
      <c r="G16" s="84"/>
      <c r="H16" s="69"/>
      <c r="I16" s="69"/>
      <c r="J16" s="69"/>
      <c r="K16" s="69"/>
      <c r="L16" s="87" t="e">
        <f>VLOOKUP(K16,'Risk Area and Risk Matrix '!E$7:F$11,2,FALSE)</f>
        <v>#N/A</v>
      </c>
      <c r="M16" s="78" t="e">
        <f>HLOOKUP(J16,'Risk Area and Risk Matrix '!G$5:K$6,2,FALSE)</f>
        <v>#N/A</v>
      </c>
      <c r="N16" s="98" t="e">
        <f t="shared" si="0"/>
        <v>#N/A</v>
      </c>
      <c r="O16" s="88" t="str">
        <f>IF(ISNA(INDEX('Risk Area and Risk Matrix '!G$7:K$11,L16,M16)),"",VLOOKUP(LEFT(INDEX('Risk Area and Risk Matrix '!G$7:K$11,L16,M16),1),'Risk Area and Risk Matrix '!E$20:F$23,2,FALSE))</f>
        <v/>
      </c>
      <c r="P16" s="89" t="str">
        <f>IF(ISNA(VLOOKUP(K16,'Risk Area and Risk Matrix '!E$7:K$11,M16+2,FALSE)),"",ABS(LEFT(RIGHT(VLOOKUP(K16,'Risk Area and Risk Matrix '!E$7:K$11,M16+2,FALSE),3),2)))</f>
        <v/>
      </c>
      <c r="Q16" s="79"/>
      <c r="R16" s="84"/>
      <c r="S16" s="86"/>
      <c r="T16" s="68"/>
      <c r="U16" s="86"/>
      <c r="V16" s="76"/>
      <c r="Z16" s="9"/>
    </row>
    <row r="17" spans="1:26" s="7" customFormat="1" ht="12.75">
      <c r="A17" s="154"/>
      <c r="B17" s="84"/>
      <c r="C17" s="85"/>
      <c r="D17" s="84"/>
      <c r="E17" s="84"/>
      <c r="F17" s="84"/>
      <c r="G17" s="84"/>
      <c r="H17" s="69"/>
      <c r="I17" s="69"/>
      <c r="J17" s="69"/>
      <c r="K17" s="69"/>
      <c r="L17" s="87" t="e">
        <f>VLOOKUP(K17,'Risk Area and Risk Matrix '!E$7:F$11,2,FALSE)</f>
        <v>#N/A</v>
      </c>
      <c r="M17" s="78" t="e">
        <f>HLOOKUP(J17,'Risk Area and Risk Matrix '!G$5:K$6,2,FALSE)</f>
        <v>#N/A</v>
      </c>
      <c r="N17" s="98" t="e">
        <f t="shared" si="0"/>
        <v>#N/A</v>
      </c>
      <c r="O17" s="88" t="str">
        <f>IF(ISNA(INDEX('Risk Area and Risk Matrix '!G$7:K$11,L17,M17)),"",VLOOKUP(LEFT(INDEX('Risk Area and Risk Matrix '!G$7:K$11,L17,M17),1),'Risk Area and Risk Matrix '!E$20:F$23,2,FALSE))</f>
        <v/>
      </c>
      <c r="P17" s="89" t="str">
        <f>IF(ISNA(VLOOKUP(K17,'Risk Area and Risk Matrix '!E$7:K$11,M17+2,FALSE)),"",ABS(LEFT(RIGHT(VLOOKUP(K17,'Risk Area and Risk Matrix '!E$7:K$11,M17+2,FALSE),3),2)))</f>
        <v/>
      </c>
      <c r="Q17" s="79"/>
      <c r="R17" s="84"/>
      <c r="S17" s="86"/>
      <c r="T17" s="68"/>
      <c r="U17" s="86"/>
      <c r="V17" s="76"/>
      <c r="Z17" s="9"/>
    </row>
    <row r="18" spans="1:26" s="7" customFormat="1" ht="12.75">
      <c r="A18" s="154"/>
      <c r="B18" s="84"/>
      <c r="C18" s="85"/>
      <c r="D18" s="84"/>
      <c r="E18" s="84"/>
      <c r="F18" s="84"/>
      <c r="G18" s="84"/>
      <c r="H18" s="69"/>
      <c r="I18" s="69"/>
      <c r="J18" s="69"/>
      <c r="K18" s="69"/>
      <c r="L18" s="87" t="e">
        <f>VLOOKUP(K18,'Risk Area and Risk Matrix '!E$7:F$11,2,FALSE)</f>
        <v>#N/A</v>
      </c>
      <c r="M18" s="78" t="e">
        <f>HLOOKUP(J18,'Risk Area and Risk Matrix '!G$5:K$6,2,FALSE)</f>
        <v>#N/A</v>
      </c>
      <c r="N18" s="98" t="e">
        <f t="shared" si="0"/>
        <v>#N/A</v>
      </c>
      <c r="O18" s="88" t="str">
        <f>IF(ISNA(INDEX('Risk Area and Risk Matrix '!G$7:K$11,L18,M18)),"",VLOOKUP(LEFT(INDEX('Risk Area and Risk Matrix '!G$7:K$11,L18,M18),1),'Risk Area and Risk Matrix '!E$20:F$23,2,FALSE))</f>
        <v/>
      </c>
      <c r="P18" s="89" t="str">
        <f>IF(ISNA(VLOOKUP(K18,'Risk Area and Risk Matrix '!E$7:K$11,M18+2,FALSE)),"",ABS(LEFT(RIGHT(VLOOKUP(K18,'Risk Area and Risk Matrix '!E$7:K$11,M18+2,FALSE),3),2)))</f>
        <v/>
      </c>
      <c r="Q18" s="79"/>
      <c r="R18" s="84"/>
      <c r="S18" s="86"/>
      <c r="T18" s="68"/>
      <c r="U18" s="86"/>
      <c r="V18" s="76"/>
      <c r="Z18" s="9"/>
    </row>
    <row r="19" spans="1:26" s="7" customFormat="1" ht="12.75">
      <c r="A19" s="154"/>
      <c r="B19" s="84"/>
      <c r="C19" s="85"/>
      <c r="D19" s="84"/>
      <c r="E19" s="84"/>
      <c r="F19" s="84"/>
      <c r="G19" s="84"/>
      <c r="H19" s="69"/>
      <c r="I19" s="69"/>
      <c r="J19" s="69"/>
      <c r="K19" s="69"/>
      <c r="L19" s="87" t="e">
        <f>VLOOKUP(K19,'Risk Area and Risk Matrix '!E$7:F$11,2,FALSE)</f>
        <v>#N/A</v>
      </c>
      <c r="M19" s="78" t="e">
        <f>HLOOKUP(J19,'Risk Area and Risk Matrix '!G$5:K$6,2,FALSE)</f>
        <v>#N/A</v>
      </c>
      <c r="N19" s="98" t="e">
        <f t="shared" si="0"/>
        <v>#N/A</v>
      </c>
      <c r="O19" s="88" t="str">
        <f>IF(ISNA(INDEX('Risk Area and Risk Matrix '!G$7:K$11,L19,M19)),"",VLOOKUP(LEFT(INDEX('Risk Area and Risk Matrix '!G$7:K$11,L19,M19),1),'Risk Area and Risk Matrix '!E$20:F$23,2,FALSE))</f>
        <v/>
      </c>
      <c r="P19" s="89" t="str">
        <f>IF(ISNA(VLOOKUP(K19,'Risk Area and Risk Matrix '!E$7:K$11,M19+2,FALSE)),"",ABS(LEFT(RIGHT(VLOOKUP(K19,'Risk Area and Risk Matrix '!E$7:K$11,M19+2,FALSE),3),2)))</f>
        <v/>
      </c>
      <c r="Q19" s="79"/>
      <c r="R19" s="84"/>
      <c r="S19" s="86"/>
      <c r="T19" s="68"/>
      <c r="U19" s="86"/>
      <c r="V19" s="76"/>
    </row>
    <row r="20" spans="1:26" s="7" customFormat="1" ht="12.75">
      <c r="A20" s="154"/>
      <c r="B20" s="84"/>
      <c r="C20" s="85"/>
      <c r="D20" s="84"/>
      <c r="E20" s="84"/>
      <c r="F20" s="84"/>
      <c r="G20" s="84"/>
      <c r="H20" s="69"/>
      <c r="I20" s="69"/>
      <c r="J20" s="69"/>
      <c r="K20" s="69"/>
      <c r="L20" s="87" t="e">
        <f>VLOOKUP(K20,'Risk Area and Risk Matrix '!E$7:F$11,2,FALSE)</f>
        <v>#N/A</v>
      </c>
      <c r="M20" s="78" t="e">
        <f>HLOOKUP(J20,'Risk Area and Risk Matrix '!G$5:K$6,2,FALSE)</f>
        <v>#N/A</v>
      </c>
      <c r="N20" s="98" t="e">
        <f t="shared" si="0"/>
        <v>#N/A</v>
      </c>
      <c r="O20" s="88" t="str">
        <f>IF(ISNA(INDEX('Risk Area and Risk Matrix '!G$7:K$11,L20,M20)),"",VLOOKUP(LEFT(INDEX('Risk Area and Risk Matrix '!G$7:K$11,L20,M20),1),'Risk Area and Risk Matrix '!E$20:F$23,2,FALSE))</f>
        <v/>
      </c>
      <c r="P20" s="89" t="str">
        <f>IF(ISNA(VLOOKUP(K20,'Risk Area and Risk Matrix '!E$7:K$11,M20+2,FALSE)),"",ABS(LEFT(RIGHT(VLOOKUP(K20,'Risk Area and Risk Matrix '!E$7:K$11,M20+2,FALSE),3),2)))</f>
        <v/>
      </c>
      <c r="Q20" s="79"/>
      <c r="R20" s="84"/>
      <c r="S20" s="86"/>
      <c r="T20" s="68"/>
      <c r="U20" s="86"/>
      <c r="V20" s="76"/>
    </row>
    <row r="21" spans="1:26" s="7" customFormat="1" ht="12.75">
      <c r="A21" s="154"/>
      <c r="B21" s="84"/>
      <c r="C21" s="85"/>
      <c r="D21" s="84"/>
      <c r="E21" s="84"/>
      <c r="F21" s="84"/>
      <c r="G21" s="84"/>
      <c r="H21" s="69"/>
      <c r="I21" s="69"/>
      <c r="J21" s="69"/>
      <c r="K21" s="69"/>
      <c r="L21" s="87" t="e">
        <f>VLOOKUP(K21,'Risk Area and Risk Matrix '!E$7:F$11,2,FALSE)</f>
        <v>#N/A</v>
      </c>
      <c r="M21" s="78" t="e">
        <f>HLOOKUP(J21,'Risk Area and Risk Matrix '!G$5:K$6,2,FALSE)</f>
        <v>#N/A</v>
      </c>
      <c r="N21" s="98" t="e">
        <f t="shared" si="0"/>
        <v>#N/A</v>
      </c>
      <c r="O21" s="88" t="str">
        <f>IF(ISNA(INDEX('Risk Area and Risk Matrix '!G$7:K$11,L21,M21)),"",VLOOKUP(LEFT(INDEX('Risk Area and Risk Matrix '!G$7:K$11,L21,M21),1),'Risk Area and Risk Matrix '!E$20:F$23,2,FALSE))</f>
        <v/>
      </c>
      <c r="P21" s="89" t="str">
        <f>IF(ISNA(VLOOKUP(K21,'Risk Area and Risk Matrix '!E$7:K$11,M21+2,FALSE)),"",ABS(LEFT(RIGHT(VLOOKUP(K21,'Risk Area and Risk Matrix '!E$7:K$11,M21+2,FALSE),3),2)))</f>
        <v/>
      </c>
      <c r="Q21" s="79"/>
      <c r="R21" s="84"/>
      <c r="S21" s="86"/>
      <c r="T21" s="68"/>
      <c r="U21" s="86"/>
      <c r="V21" s="76"/>
    </row>
    <row r="22" spans="1:26" s="7" customFormat="1" ht="12.75">
      <c r="A22" s="154"/>
      <c r="B22" s="84"/>
      <c r="C22" s="85"/>
      <c r="D22" s="84"/>
      <c r="E22" s="84"/>
      <c r="F22" s="84"/>
      <c r="G22" s="84"/>
      <c r="H22" s="69"/>
      <c r="I22" s="69"/>
      <c r="J22" s="69"/>
      <c r="K22" s="69"/>
      <c r="L22" s="87" t="e">
        <f>VLOOKUP(K22,'Risk Area and Risk Matrix '!E$7:F$11,2,FALSE)</f>
        <v>#N/A</v>
      </c>
      <c r="M22" s="78" t="e">
        <f>HLOOKUP(J22,'Risk Area and Risk Matrix '!G$5:K$6,2,FALSE)</f>
        <v>#N/A</v>
      </c>
      <c r="N22" s="98" t="e">
        <f t="shared" si="0"/>
        <v>#N/A</v>
      </c>
      <c r="O22" s="88" t="str">
        <f>IF(ISNA(INDEX('Risk Area and Risk Matrix '!G$7:K$11,L22,M22)),"",VLOOKUP(LEFT(INDEX('Risk Area and Risk Matrix '!G$7:K$11,L22,M22),1),'Risk Area and Risk Matrix '!E$20:F$23,2,FALSE))</f>
        <v/>
      </c>
      <c r="P22" s="89" t="str">
        <f>IF(ISNA(VLOOKUP(K22,'Risk Area and Risk Matrix '!E$7:K$11,M22+2,FALSE)),"",ABS(LEFT(RIGHT(VLOOKUP(K22,'Risk Area and Risk Matrix '!E$7:K$11,M22+2,FALSE),3),2)))</f>
        <v/>
      </c>
      <c r="Q22" s="79"/>
      <c r="R22" s="84"/>
      <c r="S22" s="86"/>
      <c r="T22" s="68"/>
      <c r="U22" s="86"/>
      <c r="V22" s="76"/>
    </row>
    <row r="23" spans="1:26" s="7" customFormat="1" ht="12.75">
      <c r="A23" s="154"/>
      <c r="B23" s="84"/>
      <c r="C23" s="85"/>
      <c r="D23" s="84"/>
      <c r="E23" s="84"/>
      <c r="F23" s="84"/>
      <c r="G23" s="84"/>
      <c r="H23" s="69"/>
      <c r="I23" s="69"/>
      <c r="J23" s="69"/>
      <c r="K23" s="69"/>
      <c r="L23" s="87" t="e">
        <f>VLOOKUP(K23,'Risk Area and Risk Matrix '!E$7:F$11,2,FALSE)</f>
        <v>#N/A</v>
      </c>
      <c r="M23" s="78" t="e">
        <f>HLOOKUP(J23,'Risk Area and Risk Matrix '!G$5:K$6,2,FALSE)</f>
        <v>#N/A</v>
      </c>
      <c r="N23" s="98" t="e">
        <f t="shared" si="0"/>
        <v>#N/A</v>
      </c>
      <c r="O23" s="88" t="str">
        <f>IF(ISNA(INDEX('Risk Area and Risk Matrix '!G$7:K$11,L23,M23)),"",VLOOKUP(LEFT(INDEX('Risk Area and Risk Matrix '!G$7:K$11,L23,M23),1),'Risk Area and Risk Matrix '!E$20:F$23,2,FALSE))</f>
        <v/>
      </c>
      <c r="P23" s="89" t="str">
        <f>IF(ISNA(VLOOKUP(K23,'Risk Area and Risk Matrix '!E$7:K$11,M23+2,FALSE)),"",ABS(LEFT(RIGHT(VLOOKUP(K23,'Risk Area and Risk Matrix '!E$7:K$11,M23+2,FALSE),3),2)))</f>
        <v/>
      </c>
      <c r="Q23" s="79"/>
      <c r="R23" s="84"/>
      <c r="S23" s="86"/>
      <c r="T23" s="68"/>
      <c r="U23" s="86"/>
      <c r="V23" s="76"/>
    </row>
    <row r="24" spans="1:26" s="7" customFormat="1" ht="12.75">
      <c r="A24" s="154"/>
      <c r="B24" s="84"/>
      <c r="C24" s="85"/>
      <c r="D24" s="84"/>
      <c r="E24" s="84"/>
      <c r="F24" s="84"/>
      <c r="G24" s="84"/>
      <c r="H24" s="69"/>
      <c r="I24" s="69"/>
      <c r="J24" s="69"/>
      <c r="K24" s="69"/>
      <c r="L24" s="87" t="e">
        <f>VLOOKUP(K24,'Risk Area and Risk Matrix '!E$7:F$11,2,FALSE)</f>
        <v>#N/A</v>
      </c>
      <c r="M24" s="78" t="e">
        <f>HLOOKUP(J24,'Risk Area and Risk Matrix '!G$5:K$6,2,FALSE)</f>
        <v>#N/A</v>
      </c>
      <c r="N24" s="98" t="e">
        <f t="shared" si="0"/>
        <v>#N/A</v>
      </c>
      <c r="O24" s="88" t="str">
        <f>IF(ISNA(INDEX('Risk Area and Risk Matrix '!G$7:K$11,L24,M24)),"",VLOOKUP(LEFT(INDEX('Risk Area and Risk Matrix '!G$7:K$11,L24,M24),1),'Risk Area and Risk Matrix '!E$20:F$23,2,FALSE))</f>
        <v/>
      </c>
      <c r="P24" s="89" t="str">
        <f>IF(ISNA(VLOOKUP(K24,'Risk Area and Risk Matrix '!E$7:K$11,M24+2,FALSE)),"",ABS(LEFT(RIGHT(VLOOKUP(K24,'Risk Area and Risk Matrix '!E$7:K$11,M24+2,FALSE),3),2)))</f>
        <v/>
      </c>
      <c r="Q24" s="79"/>
      <c r="R24" s="84"/>
      <c r="S24" s="86"/>
      <c r="T24" s="68"/>
      <c r="U24" s="86"/>
      <c r="V24" s="76"/>
    </row>
    <row r="25" spans="1:26" s="7" customFormat="1" ht="12.75">
      <c r="A25" s="154"/>
      <c r="B25" s="84"/>
      <c r="C25" s="85"/>
      <c r="D25" s="84"/>
      <c r="E25" s="84"/>
      <c r="F25" s="84"/>
      <c r="G25" s="84"/>
      <c r="H25" s="69"/>
      <c r="I25" s="69"/>
      <c r="J25" s="69"/>
      <c r="K25" s="69"/>
      <c r="L25" s="87" t="e">
        <f>VLOOKUP(K25,'Risk Area and Risk Matrix '!E$7:F$11,2,FALSE)</f>
        <v>#N/A</v>
      </c>
      <c r="M25" s="78" t="e">
        <f>HLOOKUP(J25,'Risk Area and Risk Matrix '!G$5:K$6,2,FALSE)</f>
        <v>#N/A</v>
      </c>
      <c r="N25" s="98" t="e">
        <f t="shared" si="0"/>
        <v>#N/A</v>
      </c>
      <c r="O25" s="88" t="str">
        <f>IF(ISNA(INDEX('Risk Area and Risk Matrix '!G$7:K$11,L25,M25)),"",VLOOKUP(LEFT(INDEX('Risk Area and Risk Matrix '!G$7:K$11,L25,M25),1),'Risk Area and Risk Matrix '!E$20:F$23,2,FALSE))</f>
        <v/>
      </c>
      <c r="P25" s="89" t="str">
        <f>IF(ISNA(VLOOKUP(K25,'Risk Area and Risk Matrix '!E$7:K$11,M25+2,FALSE)),"",ABS(LEFT(RIGHT(VLOOKUP(K25,'Risk Area and Risk Matrix '!E$7:K$11,M25+2,FALSE),3),2)))</f>
        <v/>
      </c>
      <c r="Q25" s="79"/>
      <c r="R25" s="84"/>
      <c r="S25" s="86"/>
      <c r="T25" s="68"/>
      <c r="U25" s="86"/>
      <c r="V25" s="76"/>
    </row>
    <row r="26" spans="1:26" s="7" customFormat="1" ht="12.75">
      <c r="A26" s="154"/>
      <c r="B26" s="84"/>
      <c r="C26" s="85"/>
      <c r="D26" s="84"/>
      <c r="E26" s="84"/>
      <c r="F26" s="84"/>
      <c r="G26" s="84"/>
      <c r="H26" s="69"/>
      <c r="I26" s="69"/>
      <c r="J26" s="69"/>
      <c r="K26" s="69"/>
      <c r="L26" s="87" t="e">
        <f>VLOOKUP(K26,'Risk Area and Risk Matrix '!E$7:F$11,2,FALSE)</f>
        <v>#N/A</v>
      </c>
      <c r="M26" s="78" t="e">
        <f>HLOOKUP(J26,'Risk Area and Risk Matrix '!G$5:K$6,2,FALSE)</f>
        <v>#N/A</v>
      </c>
      <c r="N26" s="98" t="e">
        <f t="shared" si="0"/>
        <v>#N/A</v>
      </c>
      <c r="O26" s="88" t="str">
        <f>IF(ISNA(INDEX('Risk Area and Risk Matrix '!G$7:K$11,L26,M26)),"",VLOOKUP(LEFT(INDEX('Risk Area and Risk Matrix '!G$7:K$11,L26,M26),1),'Risk Area and Risk Matrix '!E$20:F$23,2,FALSE))</f>
        <v/>
      </c>
      <c r="P26" s="89" t="str">
        <f>IF(ISNA(VLOOKUP(K26,'Risk Area and Risk Matrix '!E$7:K$11,M26+2,FALSE)),"",ABS(LEFT(RIGHT(VLOOKUP(K26,'Risk Area and Risk Matrix '!E$7:K$11,M26+2,FALSE),3),2)))</f>
        <v/>
      </c>
      <c r="Q26" s="79"/>
      <c r="R26" s="84"/>
      <c r="S26" s="86"/>
      <c r="T26" s="68"/>
      <c r="U26" s="86"/>
      <c r="V26" s="76"/>
    </row>
    <row r="27" spans="1:26" s="7" customFormat="1" ht="12.75">
      <c r="A27" s="154"/>
      <c r="B27" s="84"/>
      <c r="C27" s="85"/>
      <c r="D27" s="84"/>
      <c r="E27" s="84"/>
      <c r="F27" s="84"/>
      <c r="G27" s="84"/>
      <c r="H27" s="69"/>
      <c r="I27" s="69"/>
      <c r="J27" s="69"/>
      <c r="K27" s="69"/>
      <c r="L27" s="87" t="e">
        <f>VLOOKUP(K27,'Risk Area and Risk Matrix '!E$7:F$11,2,FALSE)</f>
        <v>#N/A</v>
      </c>
      <c r="M27" s="78" t="e">
        <f>HLOOKUP(J27,'Risk Area and Risk Matrix '!G$5:K$6,2,FALSE)</f>
        <v>#N/A</v>
      </c>
      <c r="N27" s="98" t="e">
        <f t="shared" si="0"/>
        <v>#N/A</v>
      </c>
      <c r="O27" s="88" t="str">
        <f>IF(ISNA(INDEX('Risk Area and Risk Matrix '!G$7:K$11,L27,M27)),"",VLOOKUP(LEFT(INDEX('Risk Area and Risk Matrix '!G$7:K$11,L27,M27),1),'Risk Area and Risk Matrix '!E$20:F$23,2,FALSE))</f>
        <v/>
      </c>
      <c r="P27" s="89" t="str">
        <f>IF(ISNA(VLOOKUP(K27,'Risk Area and Risk Matrix '!E$7:K$11,M27+2,FALSE)),"",ABS(LEFT(RIGHT(VLOOKUP(K27,'Risk Area and Risk Matrix '!E$7:K$11,M27+2,FALSE),3),2)))</f>
        <v/>
      </c>
      <c r="Q27" s="79"/>
      <c r="R27" s="84"/>
      <c r="S27" s="86"/>
      <c r="T27" s="68"/>
      <c r="U27" s="86"/>
      <c r="V27" s="76"/>
    </row>
    <row r="28" spans="1:26" s="7" customFormat="1" ht="13.5" thickBot="1">
      <c r="A28" s="155"/>
      <c r="B28" s="109"/>
      <c r="C28" s="110"/>
      <c r="D28" s="109"/>
      <c r="E28" s="109"/>
      <c r="F28" s="109"/>
      <c r="G28" s="109"/>
      <c r="H28" s="111"/>
      <c r="I28" s="111"/>
      <c r="J28" s="111"/>
      <c r="K28" s="111"/>
      <c r="L28" s="112" t="e">
        <f>VLOOKUP(K28,'Risk Area and Risk Matrix '!E$7:F$11,2,FALSE)</f>
        <v>#N/A</v>
      </c>
      <c r="M28" s="112" t="e">
        <f>HLOOKUP(J28,'Risk Area and Risk Matrix '!G$5:K$6,2,FALSE)</f>
        <v>#N/A</v>
      </c>
      <c r="N28" s="113" t="e">
        <f t="shared" si="0"/>
        <v>#N/A</v>
      </c>
      <c r="O28" s="114" t="str">
        <f>IF(ISNA(INDEX('Risk Area and Risk Matrix '!G$7:K$11,L28,M28)),"",VLOOKUP(LEFT(INDEX('Risk Area and Risk Matrix '!G$7:K$11,L28,M28),1),'Risk Area and Risk Matrix '!E$20:F$23,2,FALSE))</f>
        <v/>
      </c>
      <c r="P28" s="115" t="str">
        <f>IF(ISNA(VLOOKUP(K28,'Risk Area and Risk Matrix '!E$7:K$11,M28+2,FALSE)),"",ABS(LEFT(RIGHT(VLOOKUP(K28,'Risk Area and Risk Matrix '!E$7:K$11,M28+2,FALSE),3),2)))</f>
        <v/>
      </c>
      <c r="Q28" s="116"/>
      <c r="R28" s="109"/>
      <c r="S28" s="111"/>
      <c r="T28" s="110"/>
      <c r="U28" s="111"/>
      <c r="V28" s="117"/>
    </row>
    <row r="29" spans="1:26" ht="12" thickTop="1">
      <c r="A29" s="156" t="s">
        <v>127</v>
      </c>
    </row>
    <row r="30" spans="1:26">
      <c r="A30" s="156" t="s">
        <v>126</v>
      </c>
    </row>
  </sheetData>
  <mergeCells count="1">
    <mergeCell ref="O2:P2"/>
  </mergeCells>
  <conditionalFormatting sqref="O4:O28">
    <cfRule type="cellIs" dxfId="2" priority="1" stopIfTrue="1" operator="equal">
      <formula>"Extreme"</formula>
    </cfRule>
    <cfRule type="cellIs" dxfId="1" priority="2" stopIfTrue="1" operator="equal">
      <formula>"Medium"</formula>
    </cfRule>
    <cfRule type="cellIs" dxfId="0" priority="3" stopIfTrue="1" operator="equal">
      <formula>"High"</formula>
    </cfRule>
  </conditionalFormatting>
  <dataValidations count="5">
    <dataValidation type="list" allowBlank="1" showInputMessage="1" showErrorMessage="1" sqref="U4:U28">
      <formula1>$AC$4:$AC$6</formula1>
    </dataValidation>
    <dataValidation type="list" allowBlank="1" showInputMessage="1" showErrorMessage="1" sqref="Q4:Q28">
      <formula1>"Y,N"</formula1>
    </dataValidation>
    <dataValidation type="list" allowBlank="1" showInputMessage="1" showErrorMessage="1" sqref="J4:K28">
      <formula1>AA$4:AA$8</formula1>
    </dataValidation>
    <dataValidation type="list" allowBlank="1" showInputMessage="1" showErrorMessage="1" sqref="I4:I28">
      <formula1>Z$4:Z$17</formula1>
    </dataValidation>
    <dataValidation type="list" allowBlank="1" showInputMessage="1" showErrorMessage="1" sqref="H4:H28">
      <formula1>Y$4:Y$7</formula1>
    </dataValidation>
  </dataValidations>
  <pageMargins left="0.5" right="0.5" top="1" bottom="1" header="0.5" footer="0.5"/>
  <pageSetup paperSize="8" scale="70" fitToHeight="2" orientation="landscape" r:id="rId1"/>
  <headerFooter alignWithMargins="0">
    <oddHeader>&amp;C&amp;12Risk Register &amp;R&amp;D</oddHeader>
    <oddFooter>&amp;CPage 1&amp;RV1.0</oddFooter>
  </headerFooter>
</worksheet>
</file>

<file path=xl/worksheets/sheet8.xml><?xml version="1.0" encoding="utf-8"?>
<worksheet xmlns="http://schemas.openxmlformats.org/spreadsheetml/2006/main" xmlns:r="http://schemas.openxmlformats.org/officeDocument/2006/relationships">
  <dimension ref="A1:V50"/>
  <sheetViews>
    <sheetView zoomScale="75" workbookViewId="0">
      <selection activeCell="N48" sqref="A1:N48"/>
    </sheetView>
  </sheetViews>
  <sheetFormatPr defaultRowHeight="12.75"/>
  <cols>
    <col min="1" max="1" width="14.42578125" customWidth="1"/>
    <col min="2" max="2" width="1.85546875" customWidth="1"/>
    <col min="4" max="4" width="1.28515625" customWidth="1"/>
    <col min="5" max="5" width="11.28515625" customWidth="1"/>
    <col min="6" max="6" width="1" customWidth="1"/>
    <col min="8" max="8" width="1.5703125" customWidth="1"/>
    <col min="9" max="9" width="10.28515625" customWidth="1"/>
    <col min="10" max="10" width="1" customWidth="1"/>
    <col min="12" max="12" width="0.7109375" customWidth="1"/>
    <col min="13" max="13" width="10.5703125" customWidth="1"/>
    <col min="14" max="14" width="10.140625" customWidth="1"/>
  </cols>
  <sheetData>
    <row r="1" spans="1:22" ht="19.5" customHeight="1">
      <c r="A1" s="188" t="s">
        <v>155</v>
      </c>
      <c r="B1" s="188"/>
      <c r="C1" s="189"/>
      <c r="D1" s="189"/>
      <c r="E1" s="189"/>
      <c r="F1" s="189"/>
      <c r="G1" s="189"/>
      <c r="H1" s="189"/>
      <c r="I1" s="189"/>
      <c r="J1" s="189"/>
      <c r="K1" s="189"/>
      <c r="L1" s="189"/>
      <c r="M1" s="189"/>
      <c r="N1" s="186"/>
    </row>
    <row r="2" spans="1:22" ht="8.25" customHeight="1"/>
    <row r="3" spans="1:22">
      <c r="A3" s="10" t="s">
        <v>56</v>
      </c>
      <c r="B3" s="10"/>
      <c r="C3" s="10"/>
      <c r="D3" s="10"/>
      <c r="E3" s="192" t="s">
        <v>55</v>
      </c>
      <c r="F3" s="192"/>
      <c r="G3" s="192"/>
      <c r="H3" s="192"/>
      <c r="I3" s="192"/>
      <c r="J3" s="192"/>
      <c r="K3" s="192"/>
      <c r="L3" s="192"/>
      <c r="M3" s="192"/>
      <c r="N3" s="192"/>
      <c r="O3" s="14"/>
    </row>
    <row r="4" spans="1:22" ht="22.5" customHeight="1">
      <c r="A4" s="12">
        <v>5</v>
      </c>
      <c r="B4" s="17"/>
      <c r="C4" s="10"/>
      <c r="D4" s="10"/>
      <c r="E4" s="205" t="s">
        <v>246</v>
      </c>
      <c r="F4" s="173"/>
      <c r="G4" s="173"/>
      <c r="H4" s="193"/>
      <c r="I4" s="173"/>
      <c r="J4" s="173"/>
      <c r="K4" s="173"/>
      <c r="L4" s="173"/>
      <c r="M4" s="173"/>
      <c r="N4" s="174"/>
      <c r="O4" s="16"/>
    </row>
    <row r="5" spans="1:22" ht="23.25" customHeight="1">
      <c r="A5" s="194" t="s">
        <v>25</v>
      </c>
      <c r="B5" s="189"/>
      <c r="C5" s="189"/>
      <c r="D5" s="189"/>
      <c r="E5" s="189"/>
      <c r="F5" s="189"/>
      <c r="G5" s="189"/>
      <c r="H5" s="195"/>
      <c r="I5" s="189"/>
      <c r="J5" s="189"/>
      <c r="K5" s="189"/>
      <c r="L5" s="189"/>
      <c r="M5" s="189"/>
      <c r="N5" s="189"/>
      <c r="O5" s="19"/>
    </row>
    <row r="6" spans="1:22">
      <c r="A6" s="10"/>
      <c r="B6" s="10"/>
      <c r="C6" s="10"/>
      <c r="D6" s="10"/>
      <c r="E6" s="10"/>
      <c r="F6" s="10"/>
      <c r="G6" s="10"/>
      <c r="H6" s="10"/>
      <c r="I6" s="10"/>
      <c r="J6" s="10"/>
      <c r="K6" s="10"/>
      <c r="L6" s="10"/>
      <c r="M6" s="10"/>
      <c r="N6" s="10"/>
      <c r="O6" s="15"/>
    </row>
    <row r="7" spans="1:22" ht="30" customHeight="1">
      <c r="A7" s="21" t="s">
        <v>11</v>
      </c>
      <c r="B7" s="21"/>
      <c r="C7" s="157" t="s">
        <v>157</v>
      </c>
      <c r="D7" s="21"/>
      <c r="E7" s="21" t="s">
        <v>12</v>
      </c>
      <c r="F7" s="21"/>
      <c r="G7" s="157" t="s">
        <v>3</v>
      </c>
      <c r="H7" s="21"/>
      <c r="I7" s="23" t="s">
        <v>9</v>
      </c>
      <c r="J7" s="23"/>
      <c r="K7" s="22">
        <v>12</v>
      </c>
      <c r="L7" s="21"/>
      <c r="M7" s="24" t="s">
        <v>13</v>
      </c>
      <c r="N7" s="157" t="s">
        <v>228</v>
      </c>
      <c r="O7" s="14"/>
    </row>
    <row r="8" spans="1:22" ht="15" customHeight="1">
      <c r="A8" s="10"/>
      <c r="B8" s="10"/>
      <c r="C8" s="10"/>
      <c r="D8" s="10"/>
      <c r="E8" s="10"/>
      <c r="F8" s="10"/>
      <c r="G8" s="10"/>
      <c r="H8" s="10"/>
      <c r="I8" s="148"/>
      <c r="J8" s="148"/>
      <c r="K8" s="148"/>
      <c r="L8" s="148"/>
      <c r="M8" s="10"/>
      <c r="N8" s="10"/>
      <c r="O8" s="14"/>
    </row>
    <row r="9" spans="1:22" ht="15" customHeight="1">
      <c r="A9" s="10"/>
      <c r="B9" s="10"/>
      <c r="C9" s="10"/>
      <c r="D9" s="10"/>
      <c r="E9" s="190" t="s">
        <v>24</v>
      </c>
      <c r="F9" s="191"/>
      <c r="G9" s="191"/>
      <c r="H9" s="191"/>
      <c r="I9" s="191"/>
      <c r="J9" s="191"/>
      <c r="K9" s="191"/>
      <c r="L9" s="191"/>
      <c r="M9" s="191"/>
      <c r="N9" s="10"/>
      <c r="O9" s="14"/>
    </row>
    <row r="10" spans="1:22" ht="8.25" customHeight="1">
      <c r="A10" s="10"/>
      <c r="B10" s="10"/>
      <c r="C10" s="10"/>
      <c r="D10" s="10"/>
      <c r="E10" s="148"/>
      <c r="F10" s="147"/>
      <c r="G10" s="147"/>
      <c r="H10" s="147"/>
      <c r="I10" s="147"/>
      <c r="J10" s="147"/>
      <c r="K10" s="147"/>
      <c r="L10" s="147"/>
      <c r="M10" s="147"/>
      <c r="N10" s="10"/>
      <c r="O10" s="14"/>
    </row>
    <row r="11" spans="1:22" ht="29.25" customHeight="1">
      <c r="A11" s="21" t="s">
        <v>11</v>
      </c>
      <c r="B11" s="21"/>
      <c r="C11" s="22"/>
      <c r="D11" s="21"/>
      <c r="E11" s="20" t="s">
        <v>12</v>
      </c>
      <c r="F11" s="21"/>
      <c r="G11" s="22"/>
      <c r="H11" s="21"/>
      <c r="I11" s="21" t="s">
        <v>12</v>
      </c>
      <c r="J11" s="23"/>
      <c r="K11" s="22"/>
      <c r="L11" s="21"/>
      <c r="M11" s="24" t="s">
        <v>13</v>
      </c>
      <c r="N11" s="22" t="s">
        <v>15</v>
      </c>
      <c r="O11" s="14"/>
      <c r="P11" s="206" t="s">
        <v>255</v>
      </c>
      <c r="Q11" s="186"/>
      <c r="R11" s="186"/>
      <c r="S11" s="186"/>
      <c r="T11" s="186"/>
      <c r="U11" s="186"/>
      <c r="V11" s="186"/>
    </row>
    <row r="12" spans="1:22" ht="13.5" thickBot="1">
      <c r="A12" s="25"/>
      <c r="B12" s="25"/>
      <c r="C12" s="25"/>
      <c r="D12" s="25"/>
      <c r="E12" s="25"/>
      <c r="F12" s="25"/>
      <c r="G12" s="25"/>
      <c r="H12" s="25"/>
      <c r="I12" s="26"/>
      <c r="J12" s="26"/>
      <c r="K12" s="26"/>
      <c r="L12" s="26"/>
      <c r="M12" s="25"/>
      <c r="N12" s="25"/>
      <c r="O12" s="14"/>
    </row>
    <row r="13" spans="1:22" ht="24.75" customHeight="1">
      <c r="A13" s="24" t="s">
        <v>58</v>
      </c>
      <c r="B13" s="10"/>
      <c r="C13" s="194" t="s">
        <v>14</v>
      </c>
      <c r="D13" s="194"/>
      <c r="E13" s="194"/>
      <c r="F13" s="194"/>
      <c r="G13" s="194"/>
      <c r="H13" s="194"/>
      <c r="I13" s="194"/>
      <c r="J13" s="194"/>
      <c r="K13" s="191"/>
      <c r="L13" s="191"/>
      <c r="M13" s="191"/>
      <c r="N13" s="10"/>
      <c r="O13" s="14"/>
    </row>
    <row r="14" spans="1:22" ht="7.5" customHeight="1">
      <c r="A14" s="10"/>
      <c r="B14" s="10"/>
      <c r="C14" s="148"/>
      <c r="D14" s="148"/>
      <c r="E14" s="148"/>
      <c r="F14" s="148"/>
      <c r="G14" s="148"/>
      <c r="H14" s="148"/>
      <c r="I14" s="148"/>
      <c r="J14" s="148"/>
      <c r="K14" s="148"/>
      <c r="L14" s="148"/>
      <c r="M14" s="10"/>
      <c r="N14" s="10"/>
      <c r="O14" s="14"/>
    </row>
    <row r="15" spans="1:22" ht="19.5" customHeight="1">
      <c r="A15" s="12">
        <v>1</v>
      </c>
      <c r="B15" s="10"/>
      <c r="C15" s="205" t="s">
        <v>247</v>
      </c>
      <c r="D15" s="173"/>
      <c r="E15" s="173"/>
      <c r="F15" s="173"/>
      <c r="G15" s="173"/>
      <c r="H15" s="173"/>
      <c r="I15" s="173"/>
      <c r="J15" s="173"/>
      <c r="K15" s="173"/>
      <c r="L15" s="173"/>
      <c r="M15" s="173"/>
      <c r="N15" s="174"/>
      <c r="O15" s="14"/>
    </row>
    <row r="16" spans="1:22" ht="9" customHeight="1">
      <c r="A16" s="10"/>
      <c r="B16" s="10"/>
      <c r="C16" s="10"/>
      <c r="D16" s="10"/>
      <c r="E16" s="10"/>
      <c r="F16" s="10"/>
      <c r="G16" s="10"/>
      <c r="H16" s="10"/>
      <c r="I16" s="10"/>
      <c r="J16" s="10"/>
      <c r="K16" s="10"/>
      <c r="L16" s="10"/>
      <c r="M16" s="10"/>
      <c r="N16" s="10"/>
      <c r="O16" s="14"/>
    </row>
    <row r="17" spans="1:15" ht="6.75" customHeight="1">
      <c r="B17" s="10"/>
      <c r="C17" s="10"/>
      <c r="D17" s="10"/>
      <c r="E17" s="10"/>
      <c r="F17" s="10"/>
      <c r="G17" s="10"/>
      <c r="H17" s="10"/>
      <c r="I17" s="10"/>
      <c r="J17" s="10"/>
      <c r="K17" s="10"/>
      <c r="L17" s="10"/>
      <c r="M17" s="10"/>
      <c r="N17" s="10"/>
      <c r="O17" s="14"/>
    </row>
    <row r="18" spans="1:15" ht="25.5">
      <c r="A18" s="18" t="s">
        <v>16</v>
      </c>
      <c r="B18" s="10"/>
      <c r="C18" s="207" t="s">
        <v>250</v>
      </c>
      <c r="D18" s="208"/>
      <c r="E18" s="208"/>
      <c r="F18" s="208"/>
      <c r="G18" s="208"/>
      <c r="H18" s="208"/>
      <c r="I18" s="208"/>
      <c r="J18" s="208"/>
      <c r="K18" s="208"/>
      <c r="L18" s="208"/>
      <c r="M18" s="208"/>
      <c r="N18" s="209"/>
      <c r="O18" s="14"/>
    </row>
    <row r="19" spans="1:15" ht="12.75" customHeight="1">
      <c r="A19" s="147"/>
      <c r="B19" s="10"/>
      <c r="C19" s="210"/>
      <c r="D19" s="211"/>
      <c r="E19" s="211"/>
      <c r="F19" s="211"/>
      <c r="G19" s="211"/>
      <c r="H19" s="211"/>
      <c r="I19" s="211"/>
      <c r="J19" s="211"/>
      <c r="K19" s="211"/>
      <c r="L19" s="211"/>
      <c r="M19" s="211"/>
      <c r="N19" s="212"/>
      <c r="O19" s="14"/>
    </row>
    <row r="20" spans="1:15">
      <c r="B20" s="10"/>
      <c r="C20" s="210"/>
      <c r="D20" s="211"/>
      <c r="E20" s="211"/>
      <c r="F20" s="211"/>
      <c r="G20" s="211"/>
      <c r="H20" s="211"/>
      <c r="I20" s="211"/>
      <c r="J20" s="211"/>
      <c r="K20" s="211"/>
      <c r="L20" s="211"/>
      <c r="M20" s="211"/>
      <c r="N20" s="212"/>
      <c r="O20" s="14"/>
    </row>
    <row r="21" spans="1:15" ht="11.25" customHeight="1">
      <c r="A21" s="10"/>
      <c r="B21" s="10"/>
      <c r="C21" s="213"/>
      <c r="D21" s="214"/>
      <c r="E21" s="214"/>
      <c r="F21" s="214"/>
      <c r="G21" s="214"/>
      <c r="H21" s="214"/>
      <c r="I21" s="214"/>
      <c r="J21" s="214"/>
      <c r="K21" s="214"/>
      <c r="L21" s="214"/>
      <c r="M21" s="214"/>
      <c r="N21" s="215"/>
      <c r="O21" s="14"/>
    </row>
    <row r="22" spans="1:15">
      <c r="A22" s="10"/>
      <c r="B22" s="10"/>
      <c r="C22" s="159"/>
      <c r="D22" s="159"/>
      <c r="E22" s="159"/>
      <c r="F22" s="159"/>
      <c r="G22" s="159"/>
      <c r="H22" s="159"/>
      <c r="I22" s="159"/>
      <c r="J22" s="159"/>
      <c r="K22" s="159"/>
      <c r="L22" s="159"/>
      <c r="M22" s="159"/>
      <c r="N22" s="159"/>
      <c r="O22" s="14"/>
    </row>
    <row r="23" spans="1:15" ht="25.5">
      <c r="A23" s="18" t="s">
        <v>17</v>
      </c>
      <c r="B23" s="10"/>
      <c r="C23" s="207" t="s">
        <v>252</v>
      </c>
      <c r="D23" s="208"/>
      <c r="E23" s="208"/>
      <c r="F23" s="208"/>
      <c r="G23" s="208"/>
      <c r="H23" s="208"/>
      <c r="I23" s="208"/>
      <c r="J23" s="208"/>
      <c r="K23" s="208"/>
      <c r="L23" s="208"/>
      <c r="M23" s="208"/>
      <c r="N23" s="209"/>
      <c r="O23" s="14"/>
    </row>
    <row r="24" spans="1:15">
      <c r="A24" s="147"/>
      <c r="B24" s="10"/>
      <c r="C24" s="210"/>
      <c r="D24" s="211"/>
      <c r="E24" s="211"/>
      <c r="F24" s="211"/>
      <c r="G24" s="211"/>
      <c r="H24" s="211"/>
      <c r="I24" s="211"/>
      <c r="J24" s="211"/>
      <c r="K24" s="211"/>
      <c r="L24" s="211"/>
      <c r="M24" s="211"/>
      <c r="N24" s="212"/>
      <c r="O24" s="14"/>
    </row>
    <row r="25" spans="1:15">
      <c r="B25" s="10"/>
      <c r="C25" s="210"/>
      <c r="D25" s="211"/>
      <c r="E25" s="211"/>
      <c r="F25" s="211"/>
      <c r="G25" s="211"/>
      <c r="H25" s="211"/>
      <c r="I25" s="211"/>
      <c r="J25" s="211"/>
      <c r="K25" s="211"/>
      <c r="L25" s="211"/>
      <c r="M25" s="211"/>
      <c r="N25" s="212"/>
      <c r="O25" s="14"/>
    </row>
    <row r="26" spans="1:15" ht="12" customHeight="1">
      <c r="A26" s="10"/>
      <c r="B26" s="10"/>
      <c r="C26" s="213"/>
      <c r="D26" s="214"/>
      <c r="E26" s="214"/>
      <c r="F26" s="214"/>
      <c r="G26" s="214"/>
      <c r="H26" s="214"/>
      <c r="I26" s="214"/>
      <c r="J26" s="214"/>
      <c r="K26" s="214"/>
      <c r="L26" s="214"/>
      <c r="M26" s="214"/>
      <c r="N26" s="215"/>
      <c r="O26" s="14"/>
    </row>
    <row r="27" spans="1:15">
      <c r="A27" s="10"/>
      <c r="B27" s="10"/>
      <c r="C27" s="159"/>
      <c r="D27" s="159"/>
      <c r="E27" s="159"/>
      <c r="F27" s="159"/>
      <c r="G27" s="159"/>
      <c r="H27" s="159"/>
      <c r="I27" s="159"/>
      <c r="J27" s="159"/>
      <c r="K27" s="159"/>
      <c r="L27" s="159"/>
      <c r="M27" s="159"/>
      <c r="N27" s="159"/>
      <c r="O27" s="14"/>
    </row>
    <row r="28" spans="1:15" ht="25.5">
      <c r="A28" s="18" t="s">
        <v>18</v>
      </c>
      <c r="B28" s="10"/>
      <c r="C28" s="207" t="s">
        <v>251</v>
      </c>
      <c r="D28" s="208"/>
      <c r="E28" s="208"/>
      <c r="F28" s="208"/>
      <c r="G28" s="208"/>
      <c r="H28" s="208"/>
      <c r="I28" s="208"/>
      <c r="J28" s="208"/>
      <c r="K28" s="208"/>
      <c r="L28" s="208"/>
      <c r="M28" s="208"/>
      <c r="N28" s="209"/>
      <c r="O28" s="14"/>
    </row>
    <row r="29" spans="1:15">
      <c r="A29" s="147"/>
      <c r="B29" s="10"/>
      <c r="C29" s="210"/>
      <c r="D29" s="211"/>
      <c r="E29" s="211"/>
      <c r="F29" s="211"/>
      <c r="G29" s="211"/>
      <c r="H29" s="211"/>
      <c r="I29" s="211"/>
      <c r="J29" s="211"/>
      <c r="K29" s="211"/>
      <c r="L29" s="211"/>
      <c r="M29" s="211"/>
      <c r="N29" s="212"/>
      <c r="O29" s="14"/>
    </row>
    <row r="30" spans="1:15">
      <c r="B30" s="10"/>
      <c r="C30" s="210"/>
      <c r="D30" s="211"/>
      <c r="E30" s="211"/>
      <c r="F30" s="211"/>
      <c r="G30" s="211"/>
      <c r="H30" s="211"/>
      <c r="I30" s="211"/>
      <c r="J30" s="211"/>
      <c r="K30" s="211"/>
      <c r="L30" s="211"/>
      <c r="M30" s="211"/>
      <c r="N30" s="212"/>
      <c r="O30" s="14"/>
    </row>
    <row r="31" spans="1:15" ht="15.75" customHeight="1">
      <c r="A31" s="10"/>
      <c r="B31" s="10"/>
      <c r="C31" s="213"/>
      <c r="D31" s="214"/>
      <c r="E31" s="214"/>
      <c r="F31" s="214"/>
      <c r="G31" s="214"/>
      <c r="H31" s="214"/>
      <c r="I31" s="214"/>
      <c r="J31" s="214"/>
      <c r="K31" s="214"/>
      <c r="L31" s="214"/>
      <c r="M31" s="214"/>
      <c r="N31" s="215"/>
      <c r="O31" s="14"/>
    </row>
    <row r="32" spans="1:15">
      <c r="A32" s="10"/>
      <c r="B32" s="10"/>
      <c r="C32" s="159"/>
      <c r="D32" s="159"/>
      <c r="E32" s="159"/>
      <c r="F32" s="159"/>
      <c r="G32" s="159"/>
      <c r="H32" s="159"/>
      <c r="I32" s="159"/>
      <c r="J32" s="159"/>
      <c r="K32" s="159"/>
      <c r="L32" s="159"/>
      <c r="M32" s="159"/>
      <c r="N32" s="159"/>
      <c r="O32" s="14"/>
    </row>
    <row r="33" spans="1:15">
      <c r="A33" s="18" t="s">
        <v>19</v>
      </c>
      <c r="B33" s="10"/>
      <c r="C33" s="207" t="s">
        <v>253</v>
      </c>
      <c r="D33" s="208"/>
      <c r="E33" s="208"/>
      <c r="F33" s="208"/>
      <c r="G33" s="208"/>
      <c r="H33" s="208"/>
      <c r="I33" s="208"/>
      <c r="J33" s="208"/>
      <c r="K33" s="208"/>
      <c r="L33" s="208"/>
      <c r="M33" s="208"/>
      <c r="N33" s="209"/>
      <c r="O33" s="14"/>
    </row>
    <row r="34" spans="1:15">
      <c r="A34" s="147"/>
      <c r="B34" s="10"/>
      <c r="C34" s="210"/>
      <c r="D34" s="211"/>
      <c r="E34" s="211"/>
      <c r="F34" s="211"/>
      <c r="G34" s="211"/>
      <c r="H34" s="211"/>
      <c r="I34" s="211"/>
      <c r="J34" s="211"/>
      <c r="K34" s="211"/>
      <c r="L34" s="211"/>
      <c r="M34" s="211"/>
      <c r="N34" s="212"/>
      <c r="O34" s="14"/>
    </row>
    <row r="35" spans="1:15">
      <c r="B35" s="10"/>
      <c r="C35" s="210"/>
      <c r="D35" s="211"/>
      <c r="E35" s="211"/>
      <c r="F35" s="211"/>
      <c r="G35" s="211"/>
      <c r="H35" s="211"/>
      <c r="I35" s="211"/>
      <c r="J35" s="211"/>
      <c r="K35" s="211"/>
      <c r="L35" s="211"/>
      <c r="M35" s="211"/>
      <c r="N35" s="212"/>
      <c r="O35" s="14"/>
    </row>
    <row r="36" spans="1:15" ht="28.5" customHeight="1">
      <c r="A36" s="10"/>
      <c r="B36" s="10"/>
      <c r="C36" s="213"/>
      <c r="D36" s="214"/>
      <c r="E36" s="214"/>
      <c r="F36" s="214"/>
      <c r="G36" s="214"/>
      <c r="H36" s="214"/>
      <c r="I36" s="214"/>
      <c r="J36" s="214"/>
      <c r="K36" s="214"/>
      <c r="L36" s="214"/>
      <c r="M36" s="214"/>
      <c r="N36" s="215"/>
    </row>
    <row r="37" spans="1:15">
      <c r="C37" s="160"/>
      <c r="D37" s="160"/>
      <c r="E37" s="160"/>
      <c r="F37" s="160"/>
      <c r="G37" s="160"/>
      <c r="H37" s="160"/>
      <c r="I37" s="160"/>
      <c r="J37" s="160"/>
      <c r="K37" s="160"/>
      <c r="L37" s="160"/>
      <c r="M37" s="160"/>
      <c r="N37" s="160"/>
    </row>
    <row r="38" spans="1:15" ht="38.25">
      <c r="A38" s="18" t="s">
        <v>20</v>
      </c>
      <c r="B38" s="10"/>
      <c r="C38" s="207" t="s">
        <v>254</v>
      </c>
      <c r="D38" s="208"/>
      <c r="E38" s="208"/>
      <c r="F38" s="208"/>
      <c r="G38" s="208"/>
      <c r="H38" s="208"/>
      <c r="I38" s="208"/>
      <c r="J38" s="208"/>
      <c r="K38" s="208"/>
      <c r="L38" s="208"/>
      <c r="M38" s="208"/>
      <c r="N38" s="209"/>
    </row>
    <row r="39" spans="1:15">
      <c r="B39" s="10"/>
      <c r="C39" s="210"/>
      <c r="D39" s="211"/>
      <c r="E39" s="211"/>
      <c r="F39" s="211"/>
      <c r="G39" s="211"/>
      <c r="H39" s="211"/>
      <c r="I39" s="211"/>
      <c r="J39" s="211"/>
      <c r="K39" s="211"/>
      <c r="L39" s="211"/>
      <c r="M39" s="211"/>
      <c r="N39" s="212"/>
    </row>
    <row r="40" spans="1:15" ht="12.75" customHeight="1">
      <c r="A40" s="10"/>
      <c r="B40" s="10"/>
      <c r="C40" s="213"/>
      <c r="D40" s="214"/>
      <c r="E40" s="214"/>
      <c r="F40" s="214"/>
      <c r="G40" s="214"/>
      <c r="H40" s="214"/>
      <c r="I40" s="214"/>
      <c r="J40" s="214"/>
      <c r="K40" s="214"/>
      <c r="L40" s="214"/>
      <c r="M40" s="214"/>
      <c r="N40" s="215"/>
    </row>
    <row r="41" spans="1:15">
      <c r="A41" s="10"/>
      <c r="B41" s="10"/>
      <c r="C41" s="148"/>
      <c r="D41" s="148"/>
      <c r="E41" s="148"/>
      <c r="F41" s="148"/>
      <c r="G41" s="148"/>
      <c r="H41" s="148"/>
      <c r="I41" s="148"/>
      <c r="J41" s="148"/>
      <c r="K41" s="148"/>
      <c r="L41" s="148"/>
      <c r="M41" s="148"/>
    </row>
    <row r="42" spans="1:15">
      <c r="A42" t="s">
        <v>21</v>
      </c>
      <c r="E42" t="s">
        <v>0</v>
      </c>
      <c r="G42" t="s">
        <v>22</v>
      </c>
      <c r="M42" t="s">
        <v>23</v>
      </c>
    </row>
    <row r="43" spans="1:15" ht="30.75" customHeight="1">
      <c r="A43" s="205" t="s">
        <v>248</v>
      </c>
      <c r="B43" s="173"/>
      <c r="C43" s="174"/>
      <c r="E43" s="158">
        <v>41030</v>
      </c>
      <c r="G43" s="205" t="s">
        <v>229</v>
      </c>
      <c r="H43" s="173"/>
      <c r="I43" s="173"/>
      <c r="J43" s="174"/>
      <c r="K43" s="148"/>
      <c r="L43" s="148"/>
      <c r="M43" s="205" t="s">
        <v>249</v>
      </c>
      <c r="N43" s="174"/>
    </row>
    <row r="44" spans="1:15" ht="5.25" customHeight="1"/>
    <row r="45" spans="1:15" s="25" customFormat="1" ht="5.25" customHeight="1" thickBot="1"/>
    <row r="46" spans="1:15" ht="21.75" customHeight="1">
      <c r="G46" t="s">
        <v>57</v>
      </c>
      <c r="M46" s="186" t="s">
        <v>62</v>
      </c>
      <c r="N46" s="186"/>
    </row>
    <row r="47" spans="1:15" ht="31.5" customHeight="1">
      <c r="G47" s="185"/>
      <c r="H47" s="173"/>
      <c r="I47" s="174"/>
      <c r="M47" s="185"/>
      <c r="N47" s="174"/>
    </row>
    <row r="48" spans="1:15" ht="10.5" customHeight="1">
      <c r="G48" s="187"/>
      <c r="H48" s="187"/>
    </row>
    <row r="49" ht="14.25" customHeight="1"/>
    <row r="50" ht="17.25" customHeight="1"/>
  </sheetData>
  <mergeCells count="20">
    <mergeCell ref="G48:H48"/>
    <mergeCell ref="P11:V11"/>
    <mergeCell ref="A43:C43"/>
    <mergeCell ref="G43:J43"/>
    <mergeCell ref="M43:N43"/>
    <mergeCell ref="M46:N46"/>
    <mergeCell ref="G47:I47"/>
    <mergeCell ref="M47:N47"/>
    <mergeCell ref="C15:N15"/>
    <mergeCell ref="C18:N21"/>
    <mergeCell ref="C23:N26"/>
    <mergeCell ref="C28:N31"/>
    <mergeCell ref="C33:N36"/>
    <mergeCell ref="C38:N40"/>
    <mergeCell ref="C13:M13"/>
    <mergeCell ref="A1:N1"/>
    <mergeCell ref="E3:N3"/>
    <mergeCell ref="E4:N4"/>
    <mergeCell ref="A5:N5"/>
    <mergeCell ref="E9:M9"/>
  </mergeCells>
  <printOptions horizontalCentered="1"/>
  <pageMargins left="0.5" right="0.5" top="1" bottom="1" header="0.5" footer="0.5"/>
  <pageSetup paperSize="9" scale="90" orientation="portrait" r:id="rId1"/>
  <headerFooter alignWithMargins="0">
    <oddHeader>&amp;C&amp;12Risk Register &amp;R&amp;D</oddHeader>
    <oddFooter>&amp;CPage 6&amp;RV1.0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Risk Register</vt:lpstr>
      <vt:lpstr>Instructions</vt:lpstr>
      <vt:lpstr>Risk Area and Risk Matrix </vt:lpstr>
      <vt:lpstr>Risk Assessment Criteria</vt:lpstr>
      <vt:lpstr>Risk Profile</vt:lpstr>
      <vt:lpstr>Risk Treatment 1</vt:lpstr>
      <vt:lpstr>Example Risk Register</vt:lpstr>
      <vt:lpstr>Example Risk Treatment Plan</vt:lpstr>
      <vt:lpstr>'Risk Assessment Criteria'!OLE_LINK38</vt:lpstr>
      <vt:lpstr>'Risk Assessment Criteria'!OLE_LINK39</vt:lpstr>
      <vt:lpstr>'Risk Assessment Criteria'!OLE_LINK40</vt:lpstr>
      <vt:lpstr>'Risk Assessment Criteria'!OLE_LINK41</vt:lpstr>
      <vt:lpstr>'Risk Assessment Criteria'!OLE_LINK42</vt:lpstr>
      <vt:lpstr>'Risk Assessment Criteria'!OLE_LINK43</vt:lpstr>
      <vt:lpstr>'Example Risk Register'!Print_Area</vt:lpstr>
      <vt:lpstr>'Example Risk Treatment Plan'!Print_Area</vt:lpstr>
      <vt:lpstr>Instructions!Print_Area</vt:lpstr>
      <vt:lpstr>'Risk Area and Risk Matrix '!Print_Area</vt:lpstr>
      <vt:lpstr>'Risk Assessment Criteria'!Print_Area</vt:lpstr>
      <vt:lpstr>'Risk Profile'!Print_Area</vt:lpstr>
      <vt:lpstr>'Risk Register'!Print_Area</vt:lpstr>
      <vt:lpstr>'Risk Treatment 1'!Print_Area</vt:lpstr>
      <vt:lpstr>'Example Risk Register'!RiskProfile</vt:lpstr>
      <vt:lpstr>RiskProfile</vt:lpstr>
      <vt:lpstr>'Example Risk Register'!Status</vt:lpstr>
      <vt:lpstr>Status</vt:lpstr>
    </vt:vector>
  </TitlesOfParts>
  <Company>Risk Point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Tool</dc:title>
  <dc:creator>Peter Moore</dc:creator>
  <dc:description/>
  <cp:lastModifiedBy> </cp:lastModifiedBy>
  <cp:lastPrinted>2012-08-20T05:03:42Z</cp:lastPrinted>
  <dcterms:created xsi:type="dcterms:W3CDTF">2007-10-17T06:01:42Z</dcterms:created>
  <dcterms:modified xsi:type="dcterms:W3CDTF">2012-08-20T05:07:08Z</dcterms:modified>
</cp:coreProperties>
</file>