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EPLA\Demography Team\1. Projects\2024 Aboriginal Projections\Updated files\"/>
    </mc:Choice>
  </mc:AlternateContent>
  <xr:revisionPtr revIDLastSave="0" documentId="8_{6A7DC901-313E-4700-A973-F7032AC0F7D2}" xr6:coauthVersionLast="47" xr6:coauthVersionMax="47" xr10:uidLastSave="{00000000-0000-0000-0000-000000000000}"/>
  <bookViews>
    <workbookView xWindow="-120" yWindow="-120" windowWidth="25440" windowHeight="15390" activeTab="1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2" l="1"/>
  <c r="H14" i="2"/>
  <c r="H15" i="2" s="1"/>
  <c r="G14" i="2"/>
  <c r="G15" i="2" s="1"/>
  <c r="F14" i="2"/>
  <c r="E14" i="2"/>
  <c r="E15" i="2" s="1"/>
  <c r="D14" i="2"/>
  <c r="D15" i="2" s="1"/>
  <c r="C14" i="2"/>
  <c r="C15" i="2" s="1"/>
  <c r="B14" i="2"/>
  <c r="B15" i="2" s="1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H83" i="2"/>
  <c r="G85" i="2"/>
  <c r="G86" i="2"/>
  <c r="G87" i="2" s="1"/>
  <c r="J80" i="1" s="1"/>
  <c r="G84" i="2"/>
  <c r="M123" i="2" l="1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G75" i="2"/>
  <c r="G83" i="1" s="1"/>
  <c r="H75" i="2"/>
  <c r="H83" i="1" s="1"/>
  <c r="D56" i="2"/>
  <c r="D123" i="2" s="1"/>
  <c r="E56" i="2"/>
  <c r="F56" i="2"/>
  <c r="G56" i="2"/>
  <c r="H56" i="2"/>
  <c r="E123" i="2" s="1"/>
  <c r="D57" i="2"/>
  <c r="D124" i="2" s="1"/>
  <c r="E57" i="2"/>
  <c r="F57" i="2"/>
  <c r="G57" i="2"/>
  <c r="H57" i="2"/>
  <c r="E124" i="2" s="1"/>
  <c r="D58" i="2"/>
  <c r="D125" i="2" s="1"/>
  <c r="E58" i="2"/>
  <c r="F58" i="2"/>
  <c r="G58" i="2"/>
  <c r="H58" i="2"/>
  <c r="E125" i="2" s="1"/>
  <c r="D59" i="2"/>
  <c r="D75" i="2" s="1"/>
  <c r="D83" i="1" s="1"/>
  <c r="E59" i="2"/>
  <c r="E75" i="2" s="1"/>
  <c r="E83" i="1" s="1"/>
  <c r="F59" i="2"/>
  <c r="F75" i="2" s="1"/>
  <c r="F83" i="1" s="1"/>
  <c r="G59" i="2"/>
  <c r="H59" i="2"/>
  <c r="E126" i="2" s="1"/>
  <c r="D60" i="2"/>
  <c r="E60" i="2"/>
  <c r="F60" i="2"/>
  <c r="F76" i="2" s="1"/>
  <c r="F84" i="1" s="1"/>
  <c r="G60" i="2"/>
  <c r="G76" i="2" s="1"/>
  <c r="G84" i="1" s="1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E64" i="2"/>
  <c r="F64" i="2"/>
  <c r="G64" i="2"/>
  <c r="H64" i="2"/>
  <c r="E131" i="2" s="1"/>
  <c r="D65" i="2"/>
  <c r="D132" i="2" s="1"/>
  <c r="E65" i="2"/>
  <c r="F65" i="2"/>
  <c r="F77" i="2" s="1"/>
  <c r="F85" i="1" s="1"/>
  <c r="G65" i="2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F78" i="2" s="1"/>
  <c r="F86" i="1" s="1"/>
  <c r="G68" i="2"/>
  <c r="G78" i="2" s="1"/>
  <c r="G86" i="1" s="1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G55" i="2"/>
  <c r="G74" i="2" s="1"/>
  <c r="H55" i="2"/>
  <c r="E122" i="2" s="1"/>
  <c r="D55" i="2"/>
  <c r="D74" i="2" s="1"/>
  <c r="D82" i="1" s="1"/>
  <c r="E31" i="1"/>
  <c r="F31" i="1"/>
  <c r="G31" i="1"/>
  <c r="H31" i="1"/>
  <c r="I31" i="1"/>
  <c r="J31" i="1"/>
  <c r="D31" i="1"/>
  <c r="I83" i="1" l="1"/>
  <c r="J83" i="1" s="1"/>
  <c r="F74" i="2"/>
  <c r="E77" i="2"/>
  <c r="E85" i="1" s="1"/>
  <c r="G77" i="2"/>
  <c r="G85" i="1" s="1"/>
  <c r="D77" i="2"/>
  <c r="D85" i="1" s="1"/>
  <c r="E78" i="2"/>
  <c r="E86" i="1" s="1"/>
  <c r="E76" i="2"/>
  <c r="E84" i="1" s="1"/>
  <c r="E74" i="2"/>
  <c r="E82" i="1" s="1"/>
  <c r="F79" i="2"/>
  <c r="F87" i="1" s="1"/>
  <c r="F82" i="1"/>
  <c r="G82" i="1"/>
  <c r="G79" i="2"/>
  <c r="G87" i="1" s="1"/>
  <c r="H78" i="2"/>
  <c r="H86" i="1" s="1"/>
  <c r="I86" i="1" s="1"/>
  <c r="J86" i="1" s="1"/>
  <c r="H76" i="2"/>
  <c r="H84" i="1" s="1"/>
  <c r="H74" i="2"/>
  <c r="D78" i="2"/>
  <c r="D86" i="1" s="1"/>
  <c r="D76" i="2"/>
  <c r="D84" i="1" s="1"/>
  <c r="D135" i="2"/>
  <c r="D127" i="2"/>
  <c r="H77" i="2"/>
  <c r="H85" i="1" s="1"/>
  <c r="I85" i="1" s="1"/>
  <c r="J85" i="1" s="1"/>
  <c r="D122" i="2"/>
  <c r="D126" i="2"/>
  <c r="D131" i="2"/>
  <c r="I84" i="1" l="1"/>
  <c r="J84" i="1" s="1"/>
  <c r="E79" i="2"/>
  <c r="E87" i="1" s="1"/>
  <c r="D79" i="2"/>
  <c r="D87" i="1" s="1"/>
  <c r="H79" i="2"/>
  <c r="H87" i="1" s="1"/>
  <c r="H82" i="1"/>
  <c r="I82" i="1" s="1"/>
  <c r="J82" i="1" s="1"/>
  <c r="G92" i="2"/>
  <c r="G93" i="2" s="1"/>
  <c r="I87" i="1" l="1"/>
  <c r="J87" i="1" s="1"/>
  <c r="G122" i="2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<sst xmlns="http://schemas.openxmlformats.org/spreadsheetml/2006/main" count="395" uniqueCount="66">
  <si>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</si>
  <si>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</si>
  <si>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</si>
  <si>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</si>
  <si>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</si>
  <si>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</si>
  <si>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</si>
  <si>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</si>
  <si>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</si>
  <si>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</si>
  <si>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</si>
  <si>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</si>
  <si>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</si>
  <si>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</si>
  <si>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</si>
  <si>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</si>
  <si>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</si>
  <si>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</si>
  <si>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</si>
  <si>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</si>
  <si>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</si>
  <si>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</si>
  <si>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</si>
  <si>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</si>
  <si>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</si>
  <si>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</si>
  <si>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</si>
  <si>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</si>
  <si>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</si>
  <si>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</si>
  <si>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</si>
  <si>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</si>
  <si>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</si>
  <si>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</si>
  <si>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</si>
  <si>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</si>
  <si>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</si>
  <si>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</si>
  <si>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</si>
  <si>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</si>
  <si>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</si>
  <si>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</si>
  <si>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</si>
  <si>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</si>
  <si>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</si>
  <si>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</si>
  <si>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</si>
  <si>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</si>
  <si>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</si>
  <si>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</si>
  <si>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</si>
  <si>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</si>
  <si>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</si>
  <si>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</si>
  <si>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</si>
  <si>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</si>
  <si>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</si>
  <si>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</si>
  <si>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</si>
  <si>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</si>
  <si>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New South Wales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</si>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</sst>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New South Wales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208476</c:v>
                </c:pt>
                <c:pt idx="1">
                  <c:v>265685</c:v>
                </c:pt>
                <c:pt idx="2">
                  <c:v>339710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339710</c:v>
                </c:pt>
                <c:pt idx="1">
                  <c:v>416291.01144610828</c:v>
                </c:pt>
                <c:pt idx="2">
                  <c:v>500911.41736523918</c:v>
                </c:pt>
                <c:pt idx="3">
                  <c:v>592964.72825410916</c:v>
                </c:pt>
                <c:pt idx="4">
                  <c:v>692660.04493319069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New South Wales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18219</c:v>
                </c:pt>
                <c:pt idx="1">
                  <c:v>18429.000000000004</c:v>
                </c:pt>
                <c:pt idx="2">
                  <c:v>19022</c:v>
                </c:pt>
                <c:pt idx="3">
                  <c:v>16320.999999999998</c:v>
                </c:pt>
                <c:pt idx="4">
                  <c:v>14557.999999999998</c:v>
                </c:pt>
                <c:pt idx="5">
                  <c:v>13025.999999999996</c:v>
                </c:pt>
                <c:pt idx="6">
                  <c:v>10814.999999999996</c:v>
                </c:pt>
                <c:pt idx="7">
                  <c:v>9340.0000000000055</c:v>
                </c:pt>
                <c:pt idx="8">
                  <c:v>8252</c:v>
                </c:pt>
                <c:pt idx="9">
                  <c:v>8755.9999999999964</c:v>
                </c:pt>
                <c:pt idx="10">
                  <c:v>8396.9999999999982</c:v>
                </c:pt>
                <c:pt idx="11">
                  <c:v>7379</c:v>
                </c:pt>
                <c:pt idx="12">
                  <c:v>6077</c:v>
                </c:pt>
                <c:pt idx="13">
                  <c:v>4372</c:v>
                </c:pt>
                <c:pt idx="14">
                  <c:v>2976.0000000000018</c:v>
                </c:pt>
                <c:pt idx="15">
                  <c:v>1660.0000000000002</c:v>
                </c:pt>
                <c:pt idx="16">
                  <c:v>989</c:v>
                </c:pt>
                <c:pt idx="17">
                  <c:v>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-19418.999999999996</c:v>
                </c:pt>
                <c:pt idx="1">
                  <c:v>-20219</c:v>
                </c:pt>
                <c:pt idx="2">
                  <c:v>-19887.000000000004</c:v>
                </c:pt>
                <c:pt idx="3">
                  <c:v>-17433.999999999996</c:v>
                </c:pt>
                <c:pt idx="4">
                  <c:v>-15270.999999999998</c:v>
                </c:pt>
                <c:pt idx="5">
                  <c:v>-13265.999999999995</c:v>
                </c:pt>
                <c:pt idx="6">
                  <c:v>-10841.999999999998</c:v>
                </c:pt>
                <c:pt idx="7">
                  <c:v>-9080.0000000000036</c:v>
                </c:pt>
                <c:pt idx="8">
                  <c:v>-7560.0000000000009</c:v>
                </c:pt>
                <c:pt idx="9">
                  <c:v>-8095.0000000000009</c:v>
                </c:pt>
                <c:pt idx="10">
                  <c:v>-7608.0000000000009</c:v>
                </c:pt>
                <c:pt idx="11">
                  <c:v>-6697.0000000000009</c:v>
                </c:pt>
                <c:pt idx="12">
                  <c:v>-5602.9999999999982</c:v>
                </c:pt>
                <c:pt idx="13">
                  <c:v>-3982.9999999999991</c:v>
                </c:pt>
                <c:pt idx="14">
                  <c:v>-2783.9999999999991</c:v>
                </c:pt>
                <c:pt idx="15">
                  <c:v>-1484</c:v>
                </c:pt>
                <c:pt idx="16">
                  <c:v>-746</c:v>
                </c:pt>
                <c:pt idx="17">
                  <c:v>-438.99999999999994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35530.733721150835</c:v>
                </c:pt>
                <c:pt idx="1">
                  <c:v>34141.807051162024</c:v>
                </c:pt>
                <c:pt idx="2">
                  <c:v>34119.101881155591</c:v>
                </c:pt>
                <c:pt idx="3">
                  <c:v>32302.868908226239</c:v>
                </c:pt>
                <c:pt idx="4">
                  <c:v>27234.845464078095</c:v>
                </c:pt>
                <c:pt idx="5">
                  <c:v>24975.910128967043</c:v>
                </c:pt>
                <c:pt idx="6">
                  <c:v>21827.453702885356</c:v>
                </c:pt>
                <c:pt idx="7">
                  <c:v>18961.400910832508</c:v>
                </c:pt>
                <c:pt idx="8">
                  <c:v>18239.76841003443</c:v>
                </c:pt>
                <c:pt idx="9">
                  <c:v>18030.27788381213</c:v>
                </c:pt>
                <c:pt idx="10">
                  <c:v>17157.616624643349</c:v>
                </c:pt>
                <c:pt idx="11">
                  <c:v>15463.903642640878</c:v>
                </c:pt>
                <c:pt idx="12">
                  <c:v>12984.594423578974</c:v>
                </c:pt>
                <c:pt idx="13">
                  <c:v>11780.878600121057</c:v>
                </c:pt>
                <c:pt idx="14">
                  <c:v>10058.400786169303</c:v>
                </c:pt>
                <c:pt idx="15">
                  <c:v>7885.8248866373415</c:v>
                </c:pt>
                <c:pt idx="16">
                  <c:v>5621.7199485409374</c:v>
                </c:pt>
                <c:pt idx="17">
                  <c:v>3592.8082536830561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-36880.469943725795</c:v>
                </c:pt>
                <c:pt idx="1">
                  <c:v>-35117.766977988409</c:v>
                </c:pt>
                <c:pt idx="2">
                  <c:v>-34875.152190936504</c:v>
                </c:pt>
                <c:pt idx="3">
                  <c:v>-33308.526984536227</c:v>
                </c:pt>
                <c:pt idx="4">
                  <c:v>-29157.163444217498</c:v>
                </c:pt>
                <c:pt idx="5">
                  <c:v>-25790.495518608932</c:v>
                </c:pt>
                <c:pt idx="6">
                  <c:v>-21398.155376190978</c:v>
                </c:pt>
                <c:pt idx="7">
                  <c:v>-18259.260836471465</c:v>
                </c:pt>
                <c:pt idx="8">
                  <c:v>-17017.957409544018</c:v>
                </c:pt>
                <c:pt idx="9">
                  <c:v>-16632.576283141392</c:v>
                </c:pt>
                <c:pt idx="10">
                  <c:v>-15551.702057701839</c:v>
                </c:pt>
                <c:pt idx="11">
                  <c:v>-13982.299092112235</c:v>
                </c:pt>
                <c:pt idx="12">
                  <c:v>-11717.835505431669</c:v>
                </c:pt>
                <c:pt idx="13">
                  <c:v>-10532.934867082444</c:v>
                </c:pt>
                <c:pt idx="14">
                  <c:v>-8650.5073077523048</c:v>
                </c:pt>
                <c:pt idx="15">
                  <c:v>-6555.6491550529117</c:v>
                </c:pt>
                <c:pt idx="16">
                  <c:v>-4561.329650630114</c:v>
                </c:pt>
                <c:pt idx="17">
                  <c:v>-2760.3471037468189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-36880.469943725795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36880.469943725795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34773.203664876637</c:v>
                </c:pt>
                <c:pt idx="1">
                  <c:v>30611.574029150433</c:v>
                </c:pt>
                <c:pt idx="2">
                  <c:v>30085.254072092095</c:v>
                </c:pt>
                <c:pt idx="3">
                  <c:v>31856.39589276247</c:v>
                </c:pt>
                <c:pt idx="4">
                  <c:v>26563.0089082956</c:v>
                </c:pt>
                <c:pt idx="5">
                  <c:v>24474.405647575979</c:v>
                </c:pt>
                <c:pt idx="6">
                  <c:v>21568.609079076341</c:v>
                </c:pt>
                <c:pt idx="7">
                  <c:v>18800.661747303966</c:v>
                </c:pt>
                <c:pt idx="8">
                  <c:v>19445.725819578453</c:v>
                </c:pt>
                <c:pt idx="9">
                  <c:v>17811.854166953523</c:v>
                </c:pt>
                <c:pt idx="10">
                  <c:v>16704.318682345191</c:v>
                </c:pt>
                <c:pt idx="11">
                  <c:v>15370.202734753111</c:v>
                </c:pt>
                <c:pt idx="12">
                  <c:v>13022.429929010645</c:v>
                </c:pt>
                <c:pt idx="13">
                  <c:v>13958.813467203501</c:v>
                </c:pt>
                <c:pt idx="14">
                  <c:v>12948.908093921607</c:v>
                </c:pt>
                <c:pt idx="15">
                  <c:v>11297.474041690253</c:v>
                </c:pt>
                <c:pt idx="16">
                  <c:v>8448.0495991710523</c:v>
                </c:pt>
                <c:pt idx="17">
                  <c:v>5209.155357429875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92.388553230449645</c:v>
                </c:pt>
                <c:pt idx="1">
                  <c:v>79.206101296704702</c:v>
                </c:pt>
                <c:pt idx="2">
                  <c:v>77.322095330365968</c:v>
                </c:pt>
                <c:pt idx="3">
                  <c:v>94.375339631943348</c:v>
                </c:pt>
                <c:pt idx="4">
                  <c:v>89.050953462387611</c:v>
                </c:pt>
                <c:pt idx="5">
                  <c:v>93.086892011166839</c:v>
                </c:pt>
                <c:pt idx="6">
                  <c:v>99.591859810113817</c:v>
                </c:pt>
                <c:pt idx="7">
                  <c:v>102.06656757494005</c:v>
                </c:pt>
                <c:pt idx="8">
                  <c:v>122.98081090044558</c:v>
                </c:pt>
                <c:pt idx="9">
                  <c:v>105.70206021573514</c:v>
                </c:pt>
                <c:pt idx="10">
                  <c:v>104.3693763345529</c:v>
                </c:pt>
                <c:pt idx="11">
                  <c:v>109.19439283001641</c:v>
                </c:pt>
                <c:pt idx="12">
                  <c:v>111.49340692646102</c:v>
                </c:pt>
                <c:pt idx="13">
                  <c:v>167.07137602876722</c:v>
                </c:pt>
                <c:pt idx="14">
                  <c:v>224.80743218613898</c:v>
                </c:pt>
                <c:pt idx="15">
                  <c:v>359.33441608429558</c:v>
                </c:pt>
                <c:pt idx="16">
                  <c:v>486.91928525481563</c:v>
                </c:pt>
                <c:pt idx="17">
                  <c:v>455.34574802708698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171450</xdr:rowOff>
        </xdr:from>
        <xdr:to>
          <xdr:col>9</xdr:col>
          <xdr:colOff>600075</xdr:colOff>
          <xdr:row>35</xdr:row>
          <xdr:rowOff>209550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361950</xdr:colOff>
          <xdr:row>58</xdr:row>
          <xdr:rowOff>19050</xdr:rowOff>
        </xdr:from>
        <xdr:to>
          <xdr:col>7</xdr:col>
          <xdr:colOff>9525</xdr:colOff>
          <xdr:row>58</xdr:row>
          <xdr:rowOff>247650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zoomScaleNormal="100" workbookViewId="0"/>
  </sheetViews>
  <sheetFormatPr defaultColWidth="8.85546875" defaultRowHeight="15" x14ac:dyDescent="0.25"/>
  <cols>
    <col min="1" max="1" width="2.28515625" style="9" customWidth="1"/>
    <col min="2" max="2" width="9.5703125" style="9" customWidth="1"/>
    <col min="3" max="3" width="9.28515625" style="9" customWidth="1"/>
    <col min="4" max="16384" width="8.85546875" style="9"/>
  </cols>
  <sheetData>
    <row r="1" spans="2:2" ht="23.25" x14ac:dyDescent="0.35">
      <c r="B1" s="10" t="str">
        <f>DataPrep!A2</f>
        <v>Projections of the NSW Aboriginal population</v>
      </c>
    </row>
    <row r="2" spans="2:2" ht="21" x14ac:dyDescent="0.35">
      <c r="B2" s="11" t="str">
        <f>DataPrep!A5</f>
        <v>New South Wales</v>
      </c>
    </row>
    <row r="24" spans="2:10" x14ac:dyDescent="0.25">
      <c r="B24" s="9" t="s">
        <v>58</v>
      </c>
    </row>
    <row r="27" spans="2:10" ht="18" customHeight="1" x14ac:dyDescent="0.25">
      <c r="B27" s="20" t="str">
        <f>CONCATENATE("Estimated and projected Aboriginal population of ",DataPrep!A5)</f>
        <v>Estimated and projected Aboriginal population of New South Wales</v>
      </c>
    </row>
    <row r="28" spans="2:10" s="12" customFormat="1" ht="18" customHeight="1" x14ac:dyDescent="0.25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25">
      <c r="E29" s="16" t="s">
        <v>51</v>
      </c>
      <c r="F29" s="16"/>
      <c r="H29" s="29" t="s">
        <v>52</v>
      </c>
    </row>
    <row r="30" spans="2:10" s="12" customFormat="1" ht="18" customHeight="1" x14ac:dyDescent="0.25">
      <c r="B30" s="12" t="s">
        <v>46</v>
      </c>
      <c r="D30" s="21">
        <f>DataPrep!B12</f>
        <v>208476</v>
      </c>
      <c r="E30" s="21">
        <f>DataPrep!C12</f>
        <v>265685</v>
      </c>
      <c r="F30" s="21">
        <f>DataPrep!D12</f>
        <v>339710</v>
      </c>
      <c r="G30" s="22">
        <f>DataPrep!E12</f>
        <v>416291.01144610828</v>
      </c>
      <c r="H30" s="22">
        <f>DataPrep!F12</f>
        <v>500911.41736523918</v>
      </c>
      <c r="I30" s="22">
        <f>DataPrep!G12</f>
        <v>592964.72825410916</v>
      </c>
      <c r="J30" s="22">
        <f>DataPrep!H12</f>
        <v>692660.04493319069</v>
      </c>
    </row>
    <row r="31" spans="2:10" s="12" customFormat="1" ht="18" customHeight="1" x14ac:dyDescent="0.25">
      <c r="B31" s="17" t="s">
        <v>37</v>
      </c>
      <c r="C31" s="17"/>
      <c r="D31" s="25">
        <f>DataPrep!B15</f>
        <v>2.8880676381573029</v>
      </c>
      <c r="E31" s="25">
        <f>DataPrep!C15</f>
        <v>3.4357930793504807</v>
      </c>
      <c r="F31" s="25">
        <f>DataPrep!D15</f>
        <v>4.1954723824518076</v>
      </c>
      <c r="G31" s="28">
        <f>DataPrep!E15</f>
        <v>4.7958168676762494</v>
      </c>
      <c r="H31" s="28">
        <f>DataPrep!F15</f>
        <v>5.4678436952380087</v>
      </c>
      <c r="I31" s="28">
        <f>DataPrep!G15</f>
        <v>6.1624628173550331</v>
      </c>
      <c r="J31" s="28">
        <f>DataPrep!H15</f>
        <v>6.8781320842340232</v>
      </c>
    </row>
    <row r="32" spans="2:10" s="12" customFormat="1" ht="18" customHeight="1" x14ac:dyDescent="0.25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25">
      <c r="B33" s="27" t="s">
        <v>58</v>
      </c>
    </row>
    <row r="36" spans="2:6" ht="18" customHeight="1" x14ac:dyDescent="0.25">
      <c r="F36" s="13" t="s">
        <v>53</v>
      </c>
    </row>
    <row r="59" spans="2:6" s="12" customFormat="1" ht="21" customHeight="1" x14ac:dyDescent="0.25">
      <c r="C59" s="12" t="s">
        <v>53</v>
      </c>
      <c r="E59" s="9"/>
      <c r="F59" s="9"/>
    </row>
    <row r="60" spans="2:6" s="12" customFormat="1" ht="18" customHeight="1" x14ac:dyDescent="0.25">
      <c r="B60" s="9"/>
      <c r="C60" s="9"/>
      <c r="D60" s="9"/>
      <c r="E60" s="9"/>
      <c r="F60" s="9"/>
    </row>
    <row r="61" spans="2:6" s="12" customFormat="1" ht="18" customHeight="1" x14ac:dyDescent="0.25"/>
    <row r="62" spans="2:6" s="12" customFormat="1" ht="18" customHeight="1" x14ac:dyDescent="0.25"/>
    <row r="63" spans="2:6" s="12" customFormat="1" ht="18" customHeight="1" x14ac:dyDescent="0.25"/>
    <row r="64" spans="2:6" s="12" customFormat="1" ht="18" customHeight="1" x14ac:dyDescent="0.25"/>
    <row r="65" spans="2:11" s="12" customFormat="1" ht="18" customHeight="1" x14ac:dyDescent="0.25"/>
    <row r="66" spans="2:11" s="12" customFormat="1" ht="18" customHeight="1" x14ac:dyDescent="0.25"/>
    <row r="67" spans="2:11" s="12" customFormat="1" ht="18" customHeight="1" x14ac:dyDescent="0.25"/>
    <row r="70" spans="2:11" s="12" customFormat="1" ht="18" customHeight="1" x14ac:dyDescent="0.25"/>
    <row r="71" spans="2:11" s="12" customFormat="1" ht="18" customHeight="1" x14ac:dyDescent="0.25"/>
    <row r="72" spans="2:11" s="12" customFormat="1" ht="18" customHeight="1" x14ac:dyDescent="0.25"/>
    <row r="73" spans="2:11" s="12" customFormat="1" ht="18" customHeight="1" x14ac:dyDescent="0.25"/>
    <row r="74" spans="2:11" s="12" customFormat="1" ht="18" customHeight="1" x14ac:dyDescent="0.25"/>
    <row r="75" spans="2:11" s="12" customFormat="1" ht="18" customHeight="1" x14ac:dyDescent="0.25"/>
    <row r="76" spans="2:11" s="12" customFormat="1" ht="18" customHeight="1" x14ac:dyDescent="0.25"/>
    <row r="79" spans="2:11" ht="18" customHeight="1" x14ac:dyDescent="0.25">
      <c r="B79" s="20" t="str">
        <f>CONCATENATE("Estimated and projected Aboriginal population of ",DataPrep!A5," by broad age group")</f>
        <v>Estimated and projected Aboriginal population of New South Wales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25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25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25">
      <c r="B82" s="12" t="str">
        <f>CONCATENATE("Ages ",DataPrep!C74)</f>
        <v>Ages 0-14</v>
      </c>
      <c r="C82" s="12"/>
      <c r="D82" s="21">
        <f>DataPrep!D74</f>
        <v>115195</v>
      </c>
      <c r="E82" s="22">
        <f>DataPrep!E74</f>
        <v>135962.13560915447</v>
      </c>
      <c r="F82" s="22">
        <f>DataPrep!F74</f>
        <v>157638.81681282553</v>
      </c>
      <c r="G82" s="22">
        <f>DataPrep!G74</f>
        <v>183282.03712646244</v>
      </c>
      <c r="H82" s="22">
        <f>DataPrep!H74</f>
        <v>210665.03176611915</v>
      </c>
      <c r="I82" s="21">
        <f>H82-D82</f>
        <v>95470.031766119151</v>
      </c>
      <c r="J82" s="33">
        <f>I82/D82*100</f>
        <v>82.876888550821775</v>
      </c>
      <c r="K82" s="12"/>
    </row>
    <row r="83" spans="2:11" ht="18" customHeight="1" x14ac:dyDescent="0.25">
      <c r="B83" s="12" t="str">
        <f>CONCATENATE("Ages ",DataPrep!C75)</f>
        <v>Ages 15-24</v>
      </c>
      <c r="C83" s="12"/>
      <c r="D83" s="21">
        <f>DataPrep!D75</f>
        <v>63583.999999999985</v>
      </c>
      <c r="E83" s="22">
        <f>DataPrep!E75</f>
        <v>77557.926417935189</v>
      </c>
      <c r="F83" s="22">
        <f>DataPrep!F75</f>
        <v>94761.066929530789</v>
      </c>
      <c r="G83" s="22">
        <f>DataPrep!G75</f>
        <v>107718.70924782744</v>
      </c>
      <c r="H83" s="22">
        <f>DataPrep!H75</f>
        <v>122003.40480105806</v>
      </c>
      <c r="I83" s="21">
        <f t="shared" ref="I83:I87" si="0">H83-D83</f>
        <v>58419.404801058074</v>
      </c>
      <c r="J83" s="33">
        <f t="shared" ref="J83:J86" si="1">I83/D83*100</f>
        <v>91.877523907049081</v>
      </c>
      <c r="K83" s="12"/>
    </row>
    <row r="84" spans="2:11" ht="18" customHeight="1" x14ac:dyDescent="0.25">
      <c r="B84" s="12" t="str">
        <f>CONCATENATE("Ages ",DataPrep!C76)</f>
        <v>Ages 25-44</v>
      </c>
      <c r="C84" s="12"/>
      <c r="D84" s="21">
        <f>DataPrep!D76</f>
        <v>82181</v>
      </c>
      <c r="E84" s="22">
        <f>DataPrep!E76</f>
        <v>101221.60270735202</v>
      </c>
      <c r="F84" s="22">
        <f>DataPrep!F76</f>
        <v>119812.78036905658</v>
      </c>
      <c r="G84" s="22">
        <f>DataPrep!G76</f>
        <v>142250.88156119845</v>
      </c>
      <c r="H84" s="22">
        <f>DataPrep!H76</f>
        <v>166470.40229353472</v>
      </c>
      <c r="I84" s="21">
        <f t="shared" si="0"/>
        <v>84289.402293534717</v>
      </c>
      <c r="J84" s="33">
        <f t="shared" si="1"/>
        <v>102.56555930632958</v>
      </c>
      <c r="K84" s="12"/>
    </row>
    <row r="85" spans="2:11" ht="18" customHeight="1" x14ac:dyDescent="0.25">
      <c r="B85" s="12" t="str">
        <f>CONCATENATE("Ages ",DataPrep!C77)</f>
        <v>Ages 45-64</v>
      </c>
      <c r="C85" s="12"/>
      <c r="D85" s="21">
        <f>DataPrep!D77</f>
        <v>58612</v>
      </c>
      <c r="E85" s="22">
        <f>DataPrep!E77</f>
        <v>70312.24561925439</v>
      </c>
      <c r="F85" s="22">
        <f>DataPrep!F77</f>
        <v>85065.345920105421</v>
      </c>
      <c r="G85" s="22">
        <f>DataPrep!G77</f>
        <v>102282.7205708067</v>
      </c>
      <c r="H85" s="22">
        <f>DataPrep!H77</f>
        <v>121520.80551306247</v>
      </c>
      <c r="I85" s="21">
        <f t="shared" si="0"/>
        <v>62908.805513062471</v>
      </c>
      <c r="J85" s="33">
        <f t="shared" si="1"/>
        <v>107.3309314015261</v>
      </c>
      <c r="K85" s="12"/>
    </row>
    <row r="86" spans="2:11" ht="18" customHeight="1" x14ac:dyDescent="0.25">
      <c r="B86" s="17" t="str">
        <f>CONCATENATE("Ages ",DataPrep!C78)</f>
        <v>Ages 65+</v>
      </c>
      <c r="C86" s="17"/>
      <c r="D86" s="18">
        <f>DataPrep!D78</f>
        <v>20138</v>
      </c>
      <c r="E86" s="19">
        <f>DataPrep!E78</f>
        <v>31237.101092412031</v>
      </c>
      <c r="F86" s="19">
        <f>DataPrep!F78</f>
        <v>43633.407333720752</v>
      </c>
      <c r="G86" s="19">
        <f>DataPrep!G78</f>
        <v>57430.379747814055</v>
      </c>
      <c r="H86" s="19">
        <f>DataPrep!H78</f>
        <v>72000.400559416288</v>
      </c>
      <c r="I86" s="21">
        <f t="shared" si="0"/>
        <v>51862.400559416288</v>
      </c>
      <c r="J86" s="33">
        <f t="shared" si="1"/>
        <v>257.53501121966576</v>
      </c>
      <c r="K86" s="12"/>
    </row>
    <row r="87" spans="2:11" ht="18" customHeight="1" x14ac:dyDescent="0.25">
      <c r="B87" s="14" t="s">
        <v>6</v>
      </c>
      <c r="C87" s="14"/>
      <c r="D87" s="23">
        <f>DataPrep!D79</f>
        <v>339710</v>
      </c>
      <c r="E87" s="24">
        <f>DataPrep!E79</f>
        <v>416291.01144610811</v>
      </c>
      <c r="F87" s="24">
        <f>DataPrep!F79</f>
        <v>500911.41736523906</v>
      </c>
      <c r="G87" s="24">
        <f>DataPrep!G79</f>
        <v>592964.72825410904</v>
      </c>
      <c r="H87" s="24">
        <f>DataPrep!H79</f>
        <v>692660.04493319069</v>
      </c>
      <c r="I87" s="23">
        <f t="shared" si="0"/>
        <v>352950.04493319069</v>
      </c>
      <c r="J87" s="34">
        <f>I87/D87*100</f>
        <v>103.89745516269487</v>
      </c>
      <c r="K87" s="12"/>
    </row>
    <row r="88" spans="2:11" ht="18" customHeight="1" x14ac:dyDescent="0.25">
      <c r="B88" s="27" t="s">
        <v>58</v>
      </c>
    </row>
    <row r="89" spans="2:11" ht="18" customHeight="1" x14ac:dyDescent="0.25">
      <c r="B89" s="35"/>
    </row>
    <row r="90" spans="2:11" ht="18" customHeight="1" x14ac:dyDescent="0.25"/>
    <row r="91" spans="2:11" ht="18" customHeight="1" x14ac:dyDescent="0.25">
      <c r="B91" s="20" t="str">
        <f>CONCATENATE("Projected components of change, ",DataPrep!A5)</f>
        <v>Projected components of change, New South Wales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25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25">
      <c r="B93" s="12" t="str">
        <f>DataPrep!A143</f>
        <v>Start-of-period population</v>
      </c>
      <c r="C93" s="12"/>
      <c r="D93" s="12"/>
      <c r="E93" s="21">
        <f>DataPrep!D143</f>
        <v>339710</v>
      </c>
      <c r="F93" s="22">
        <f>DataPrep!E143</f>
        <v>416291.01144610828</v>
      </c>
      <c r="G93" s="22">
        <f>DataPrep!F143</f>
        <v>500911.41736523918</v>
      </c>
      <c r="H93" s="22">
        <f>DataPrep!G143</f>
        <v>592964.72825410916</v>
      </c>
      <c r="I93" s="12"/>
      <c r="J93" s="12"/>
      <c r="K93" s="12"/>
    </row>
    <row r="94" spans="2:11" ht="18" customHeight="1" x14ac:dyDescent="0.25">
      <c r="B94" s="12" t="str">
        <f>DataPrep!A144</f>
        <v>Births</v>
      </c>
      <c r="C94" s="12"/>
      <c r="D94" s="12"/>
      <c r="E94" s="22">
        <f>DataPrep!D144</f>
        <v>43799.464303981971</v>
      </c>
      <c r="F94" s="22">
        <f>DataPrep!E144</f>
        <v>51341.013168067642</v>
      </c>
      <c r="G94" s="22">
        <f>DataPrep!F144</f>
        <v>59831.118016408727</v>
      </c>
      <c r="H94" s="22">
        <f>DataPrep!G144</f>
        <v>69472.728574320761</v>
      </c>
      <c r="I94" s="12"/>
      <c r="J94" s="12"/>
      <c r="K94" s="12"/>
    </row>
    <row r="95" spans="2:11" ht="18" customHeight="1" x14ac:dyDescent="0.25">
      <c r="B95" s="12" t="str">
        <f>DataPrep!A145</f>
        <v>Deaths</v>
      </c>
      <c r="C95" s="12"/>
      <c r="D95" s="12"/>
      <c r="E95" s="22">
        <f>DataPrep!D145</f>
        <v>9294.4971351020631</v>
      </c>
      <c r="F95" s="22">
        <f>DataPrep!E145</f>
        <v>11795.856929138146</v>
      </c>
      <c r="G95" s="22">
        <f>DataPrep!F145</f>
        <v>14594.546938707372</v>
      </c>
      <c r="H95" s="22">
        <f>DataPrep!G145</f>
        <v>17801.045885861517</v>
      </c>
      <c r="I95" s="12"/>
      <c r="J95" s="12"/>
      <c r="K95" s="12"/>
    </row>
    <row r="96" spans="2:11" ht="18" customHeight="1" x14ac:dyDescent="0.25">
      <c r="B96" s="12" t="str">
        <f>DataPrep!A146</f>
        <v>Net migration &amp; reporting changes</v>
      </c>
      <c r="C96" s="12"/>
      <c r="D96" s="12"/>
      <c r="E96" s="22">
        <f>DataPrep!D146</f>
        <v>42076.04427722824</v>
      </c>
      <c r="F96" s="22">
        <f>DataPrep!E146</f>
        <v>45075.249680201465</v>
      </c>
      <c r="G96" s="22">
        <f>DataPrep!F146</f>
        <v>46816.739811168642</v>
      </c>
      <c r="H96" s="22">
        <f>DataPrep!G146</f>
        <v>48023.633990622344</v>
      </c>
      <c r="I96" s="12"/>
      <c r="J96" s="12"/>
      <c r="K96" s="12"/>
    </row>
    <row r="97" spans="2:11" ht="18" customHeight="1" x14ac:dyDescent="0.25">
      <c r="B97" s="17" t="str">
        <f>DataPrep!A147</f>
        <v>End-of-period population</v>
      </c>
      <c r="C97" s="17"/>
      <c r="D97" s="17"/>
      <c r="E97" s="19">
        <f>DataPrep!D147</f>
        <v>416291.01144610828</v>
      </c>
      <c r="F97" s="19">
        <f>DataPrep!E147</f>
        <v>500911.41736523918</v>
      </c>
      <c r="G97" s="19">
        <f>DataPrep!F147</f>
        <v>592964.72825410916</v>
      </c>
      <c r="H97" s="19">
        <f>DataPrep!G147</f>
        <v>692660.04493319069</v>
      </c>
      <c r="I97" s="12"/>
      <c r="J97" s="12"/>
      <c r="K97" s="12"/>
    </row>
    <row r="107" spans="2:11" x14ac:dyDescent="0.25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171450</xdr:rowOff>
                  </from>
                  <to>
                    <xdr:col>9</xdr:col>
                    <xdr:colOff>600075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361950</xdr:colOff>
                    <xdr:row>58</xdr:row>
                    <xdr:rowOff>19050</xdr:rowOff>
                  </from>
                  <to>
                    <xdr:col>7</xdr:col>
                    <xdr:colOff>9525</xdr:colOff>
                    <xdr:row>58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tabSelected="1" workbookViewId="0">
      <selection activeCell="H14" sqref="H14"/>
    </sheetView>
  </sheetViews>
  <sheetFormatPr defaultRowHeight="15" x14ac:dyDescent="0.25"/>
  <cols>
    <col min="1" max="1" width="13.28515625" customWidth="1"/>
    <col min="8" max="8" width="10" customWidth="1"/>
  </cols>
  <sheetData>
    <row r="1" spans="1:10" x14ac:dyDescent="0.25">
      <c r="A1" s="2" t="s">
        <v>0</v>
      </c>
    </row>
    <row r="2" spans="1:10" x14ac:dyDescent="0.25">
      <c r="A2" t="s">
        <v>59</v>
      </c>
    </row>
    <row r="4" spans="1:10" x14ac:dyDescent="0.25">
      <c r="A4" s="2" t="s">
        <v>1</v>
      </c>
    </row>
    <row r="5" spans="1:10" x14ac:dyDescent="0.25">
      <c r="A5" s="1" t="s">
        <v>60</v>
      </c>
    </row>
    <row r="7" spans="1:10" x14ac:dyDescent="0.25">
      <c r="A7" s="2" t="s">
        <v>2</v>
      </c>
    </row>
    <row r="8" spans="1:10" x14ac:dyDescent="0.25">
      <c r="A8" t="s">
        <v>61</v>
      </c>
    </row>
    <row r="10" spans="1:10" x14ac:dyDescent="0.25">
      <c r="A10" s="2" t="s">
        <v>3</v>
      </c>
    </row>
    <row r="11" spans="1:10" x14ac:dyDescent="0.25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25">
      <c r="A12" t="s">
        <v>4</v>
      </c>
      <c r="B12" s="3">
        <v>208476</v>
      </c>
      <c r="C12" s="3">
        <v>265685</v>
      </c>
      <c r="D12" s="3">
        <v>339710</v>
      </c>
      <c r="E12" s="3">
        <v>416291.01144610828</v>
      </c>
      <c r="F12" s="3">
        <v>500911.41736523918</v>
      </c>
      <c r="G12" s="3">
        <v>592964.72825410916</v>
      </c>
      <c r="H12" s="3">
        <v>692660.04493319069</v>
      </c>
      <c r="J12" t="str">
        <f>CONCATENATE("Aboriginal population, ",A5)</f>
        <v>Aboriginal population, New South Wales</v>
      </c>
    </row>
    <row r="13" spans="1:10" x14ac:dyDescent="0.25">
      <c r="A13" t="s">
        <v>5</v>
      </c>
      <c r="B13" s="3">
        <v>7010053</v>
      </c>
      <c r="C13" s="3">
        <v>7467173</v>
      </c>
      <c r="D13" s="3">
        <v>7757352</v>
      </c>
      <c r="E13" s="3">
        <v>8264003.1476554396</v>
      </c>
      <c r="F13" s="3">
        <v>8660129.8501729518</v>
      </c>
      <c r="G13" s="3">
        <v>9029239.0209380556</v>
      </c>
      <c r="H13" s="3">
        <v>9377807.29198955</v>
      </c>
    </row>
    <row r="14" spans="1:10" x14ac:dyDescent="0.25">
      <c r="A14" t="s">
        <v>6</v>
      </c>
      <c r="B14" s="3">
        <f>B12+B13</f>
        <v>7218529</v>
      </c>
      <c r="C14" s="3">
        <f t="shared" ref="C14:H14" si="0">C12+C13</f>
        <v>7732858</v>
      </c>
      <c r="D14" s="3">
        <f t="shared" si="0"/>
        <v>8097062</v>
      </c>
      <c r="E14" s="3">
        <f t="shared" si="0"/>
        <v>8680294.1591015477</v>
      </c>
      <c r="F14" s="3">
        <f t="shared" si="0"/>
        <v>9161041.2675381918</v>
      </c>
      <c r="G14" s="3">
        <f t="shared" si="0"/>
        <v>9622203.7491921652</v>
      </c>
      <c r="H14" s="3">
        <f t="shared" si="0"/>
        <v>10070467.336922741</v>
      </c>
    </row>
    <row r="15" spans="1:10" x14ac:dyDescent="0.25">
      <c r="A15" t="s">
        <v>37</v>
      </c>
      <c r="B15" s="4">
        <f>B12/B14*100</f>
        <v>2.8880676381573029</v>
      </c>
      <c r="C15" s="4">
        <f t="shared" ref="C15:H15" si="1">C12/C14*100</f>
        <v>3.4357930793504807</v>
      </c>
      <c r="D15" s="4">
        <f t="shared" si="1"/>
        <v>4.1954723824518076</v>
      </c>
      <c r="E15" s="4">
        <f t="shared" si="1"/>
        <v>4.7958168676762494</v>
      </c>
      <c r="F15" s="4">
        <f t="shared" si="1"/>
        <v>5.4678436952380087</v>
      </c>
      <c r="G15" s="4">
        <f t="shared" si="1"/>
        <v>6.1624628173550331</v>
      </c>
      <c r="H15" s="4">
        <f t="shared" si="1"/>
        <v>6.8781320842340232</v>
      </c>
    </row>
    <row r="17" spans="1:8" x14ac:dyDescent="0.25">
      <c r="A17" s="2" t="s">
        <v>28</v>
      </c>
    </row>
    <row r="18" spans="1:8" x14ac:dyDescent="0.25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25">
      <c r="A19" t="s">
        <v>4</v>
      </c>
      <c r="B19" t="s">
        <v>7</v>
      </c>
      <c r="C19" t="s">
        <v>8</v>
      </c>
      <c r="D19" s="3">
        <v>18219</v>
      </c>
      <c r="E19" s="3">
        <v>22653.671777486656</v>
      </c>
      <c r="F19" s="3">
        <v>26436.949934089647</v>
      </c>
      <c r="G19" s="3">
        <v>30686.902359318239</v>
      </c>
      <c r="H19" s="3">
        <v>35530.733721150835</v>
      </c>
    </row>
    <row r="20" spans="1:8" x14ac:dyDescent="0.25">
      <c r="A20" t="s">
        <v>4</v>
      </c>
      <c r="B20" t="s">
        <v>7</v>
      </c>
      <c r="C20" t="s">
        <v>9</v>
      </c>
      <c r="D20" s="3">
        <v>18429.000000000004</v>
      </c>
      <c r="E20" s="3">
        <v>21316.576590056455</v>
      </c>
      <c r="F20" s="3">
        <v>25786.272614635011</v>
      </c>
      <c r="G20" s="3">
        <v>29714.46689157634</v>
      </c>
      <c r="H20" s="3">
        <v>34141.807051162024</v>
      </c>
    </row>
    <row r="21" spans="1:8" x14ac:dyDescent="0.25">
      <c r="A21" t="s">
        <v>4</v>
      </c>
      <c r="B21" t="s">
        <v>7</v>
      </c>
      <c r="C21" t="s">
        <v>10</v>
      </c>
      <c r="D21" s="3">
        <v>19022</v>
      </c>
      <c r="E21" s="3">
        <v>22221.104749225276</v>
      </c>
      <c r="F21" s="3">
        <v>25174.765294438974</v>
      </c>
      <c r="G21" s="3">
        <v>29927.099546887548</v>
      </c>
      <c r="H21" s="3">
        <v>34119.101881155591</v>
      </c>
    </row>
    <row r="22" spans="1:8" x14ac:dyDescent="0.25">
      <c r="A22" t="s">
        <v>4</v>
      </c>
      <c r="B22" t="s">
        <v>7</v>
      </c>
      <c r="C22" t="s">
        <v>11</v>
      </c>
      <c r="D22" s="3">
        <v>16320.999999999998</v>
      </c>
      <c r="E22" s="3">
        <v>21093.988047966486</v>
      </c>
      <c r="F22" s="3">
        <v>24550.99373984573</v>
      </c>
      <c r="G22" s="3">
        <v>27510.29568801351</v>
      </c>
      <c r="H22" s="3">
        <v>32302.868908226239</v>
      </c>
    </row>
    <row r="23" spans="1:8" x14ac:dyDescent="0.25">
      <c r="A23" t="s">
        <v>4</v>
      </c>
      <c r="B23" t="s">
        <v>7</v>
      </c>
      <c r="C23" t="s">
        <v>12</v>
      </c>
      <c r="D23" s="3">
        <v>14557.999999999998</v>
      </c>
      <c r="E23" s="3">
        <v>16616.214048403188</v>
      </c>
      <c r="F23" s="3">
        <v>21253.557420910158</v>
      </c>
      <c r="G23" s="3">
        <v>24563.303905476965</v>
      </c>
      <c r="H23" s="3">
        <v>27234.845464078095</v>
      </c>
    </row>
    <row r="24" spans="1:8" x14ac:dyDescent="0.25">
      <c r="A24" t="s">
        <v>4</v>
      </c>
      <c r="B24" t="s">
        <v>7</v>
      </c>
      <c r="C24" t="s">
        <v>13</v>
      </c>
      <c r="D24" s="3">
        <v>13025.999999999996</v>
      </c>
      <c r="E24" s="3">
        <v>14888.800601124181</v>
      </c>
      <c r="F24" s="3">
        <v>17428.780653326823</v>
      </c>
      <c r="G24" s="3">
        <v>21780.272621335411</v>
      </c>
      <c r="H24" s="3">
        <v>24975.910128967043</v>
      </c>
    </row>
    <row r="25" spans="1:8" x14ac:dyDescent="0.25">
      <c r="A25" t="s">
        <v>4</v>
      </c>
      <c r="B25" t="s">
        <v>7</v>
      </c>
      <c r="C25" t="s">
        <v>14</v>
      </c>
      <c r="D25" s="3">
        <v>10814.999999999996</v>
      </c>
      <c r="E25" s="3">
        <v>13289.070721704373</v>
      </c>
      <c r="F25" s="3">
        <v>15177.291385126489</v>
      </c>
      <c r="G25" s="3">
        <v>17800.803839527853</v>
      </c>
      <c r="H25" s="3">
        <v>21827.453702885356</v>
      </c>
    </row>
    <row r="26" spans="1:8" x14ac:dyDescent="0.25">
      <c r="A26" t="s">
        <v>4</v>
      </c>
      <c r="B26" t="s">
        <v>7</v>
      </c>
      <c r="C26" t="s">
        <v>15</v>
      </c>
      <c r="D26" s="3">
        <v>9340.0000000000055</v>
      </c>
      <c r="E26" s="3">
        <v>11980.304015504065</v>
      </c>
      <c r="F26" s="3">
        <v>14266.961082875127</v>
      </c>
      <c r="G26" s="3">
        <v>16257.325763702474</v>
      </c>
      <c r="H26" s="3">
        <v>18961.400910832508</v>
      </c>
    </row>
    <row r="27" spans="1:8" x14ac:dyDescent="0.25">
      <c r="A27" t="s">
        <v>4</v>
      </c>
      <c r="B27" t="s">
        <v>7</v>
      </c>
      <c r="C27" t="s">
        <v>16</v>
      </c>
      <c r="D27" s="3">
        <v>8252</v>
      </c>
      <c r="E27" s="3">
        <v>11064.863495793856</v>
      </c>
      <c r="F27" s="3">
        <v>13754.504618719879</v>
      </c>
      <c r="G27" s="3">
        <v>16101.443385363251</v>
      </c>
      <c r="H27" s="3">
        <v>18239.76841003443</v>
      </c>
    </row>
    <row r="28" spans="1:8" x14ac:dyDescent="0.25">
      <c r="A28" t="s">
        <v>4</v>
      </c>
      <c r="B28" t="s">
        <v>7</v>
      </c>
      <c r="C28" t="s">
        <v>17</v>
      </c>
      <c r="D28" s="3">
        <v>8755.9999999999964</v>
      </c>
      <c r="E28" s="3">
        <v>9716.7791661233459</v>
      </c>
      <c r="F28" s="3">
        <v>12781.599020543305</v>
      </c>
      <c r="G28" s="3">
        <v>15591.853977122739</v>
      </c>
      <c r="H28" s="3">
        <v>18030.27788381213</v>
      </c>
    </row>
    <row r="29" spans="1:8" x14ac:dyDescent="0.25">
      <c r="A29" t="s">
        <v>4</v>
      </c>
      <c r="B29" t="s">
        <v>7</v>
      </c>
      <c r="C29" t="s">
        <v>18</v>
      </c>
      <c r="D29" s="3">
        <v>8396.9999999999982</v>
      </c>
      <c r="E29" s="3">
        <v>9889.3588296444832</v>
      </c>
      <c r="F29" s="3">
        <v>11054.724476401361</v>
      </c>
      <c r="G29" s="3">
        <v>14254.814092194558</v>
      </c>
      <c r="H29" s="3">
        <v>17157.616624643349</v>
      </c>
    </row>
    <row r="30" spans="1:8" x14ac:dyDescent="0.25">
      <c r="A30" t="s">
        <v>4</v>
      </c>
      <c r="B30" t="s">
        <v>7</v>
      </c>
      <c r="C30" t="s">
        <v>19</v>
      </c>
      <c r="D30" s="3">
        <v>7379</v>
      </c>
      <c r="E30" s="3">
        <v>9333.3086385700135</v>
      </c>
      <c r="F30" s="3">
        <v>10859.330920662413</v>
      </c>
      <c r="G30" s="3">
        <v>12165.318264423116</v>
      </c>
      <c r="H30" s="3">
        <v>15463.903642640878</v>
      </c>
    </row>
    <row r="31" spans="1:8" x14ac:dyDescent="0.25">
      <c r="A31" t="s">
        <v>4</v>
      </c>
      <c r="B31" t="s">
        <v>7</v>
      </c>
      <c r="C31" t="s">
        <v>20</v>
      </c>
      <c r="D31" s="3">
        <v>6077</v>
      </c>
      <c r="E31" s="3">
        <v>8033.0486407905701</v>
      </c>
      <c r="F31" s="3">
        <v>9966.0450988476186</v>
      </c>
      <c r="G31" s="3">
        <v>11570.910883340257</v>
      </c>
      <c r="H31" s="3">
        <v>12984.594423578974</v>
      </c>
    </row>
    <row r="32" spans="1:8" x14ac:dyDescent="0.25">
      <c r="A32" t="s">
        <v>4</v>
      </c>
      <c r="B32" t="s">
        <v>7</v>
      </c>
      <c r="C32" t="s">
        <v>21</v>
      </c>
      <c r="D32" s="3">
        <v>4372</v>
      </c>
      <c r="E32" s="3">
        <v>6409.0639083855849</v>
      </c>
      <c r="F32" s="3">
        <v>8257.7538990808898</v>
      </c>
      <c r="G32" s="3">
        <v>10158.017965282768</v>
      </c>
      <c r="H32" s="3">
        <v>11780.878600121057</v>
      </c>
    </row>
    <row r="33" spans="1:8" x14ac:dyDescent="0.25">
      <c r="A33" t="s">
        <v>4</v>
      </c>
      <c r="B33" t="s">
        <v>7</v>
      </c>
      <c r="C33" t="s">
        <v>22</v>
      </c>
      <c r="D33" s="3">
        <v>2976.0000000000018</v>
      </c>
      <c r="E33" s="3">
        <v>4507.2003534941286</v>
      </c>
      <c r="F33" s="3">
        <v>6422.7835007287586</v>
      </c>
      <c r="G33" s="3">
        <v>8198.1811195766477</v>
      </c>
      <c r="H33" s="3">
        <v>10058.400786169303</v>
      </c>
    </row>
    <row r="34" spans="1:8" x14ac:dyDescent="0.25">
      <c r="A34" t="s">
        <v>4</v>
      </c>
      <c r="B34" t="s">
        <v>7</v>
      </c>
      <c r="C34" t="s">
        <v>23</v>
      </c>
      <c r="D34" s="3">
        <v>1660.0000000000002</v>
      </c>
      <c r="E34" s="3">
        <v>2985.486275218585</v>
      </c>
      <c r="F34" s="3">
        <v>4421.3500346036863</v>
      </c>
      <c r="G34" s="3">
        <v>6214.5393716461531</v>
      </c>
      <c r="H34" s="3">
        <v>7885.8248866373415</v>
      </c>
    </row>
    <row r="35" spans="1:8" x14ac:dyDescent="0.25">
      <c r="A35" t="s">
        <v>4</v>
      </c>
      <c r="B35" t="s">
        <v>7</v>
      </c>
      <c r="C35" t="s">
        <v>24</v>
      </c>
      <c r="D35" s="3">
        <v>989</v>
      </c>
      <c r="E35" s="3">
        <v>1675.8717475608626</v>
      </c>
      <c r="F35" s="3">
        <v>2769.0463695837584</v>
      </c>
      <c r="G35" s="3">
        <v>4031.1339456364212</v>
      </c>
      <c r="H35" s="3">
        <v>5621.7199485409374</v>
      </c>
    </row>
    <row r="36" spans="1:8" x14ac:dyDescent="0.25">
      <c r="A36" t="s">
        <v>4</v>
      </c>
      <c r="B36" t="s">
        <v>7</v>
      </c>
      <c r="C36" t="s">
        <v>25</v>
      </c>
      <c r="D36" s="3">
        <v>705</v>
      </c>
      <c r="E36" s="3">
        <v>996.11170883109958</v>
      </c>
      <c r="F36" s="3">
        <v>1498.0984435218161</v>
      </c>
      <c r="G36" s="3">
        <v>2415.4673144743779</v>
      </c>
      <c r="H36" s="3">
        <v>3592.8082536830561</v>
      </c>
    </row>
    <row r="37" spans="1:8" x14ac:dyDescent="0.25">
      <c r="A37" t="s">
        <v>4</v>
      </c>
      <c r="B37" t="s">
        <v>26</v>
      </c>
      <c r="C37" t="s">
        <v>8</v>
      </c>
      <c r="D37" s="3">
        <v>19418.999999999996</v>
      </c>
      <c r="E37" s="3">
        <v>23470.759263858214</v>
      </c>
      <c r="F37" s="3">
        <v>27422.208374940587</v>
      </c>
      <c r="G37" s="3">
        <v>31845.045739768415</v>
      </c>
      <c r="H37" s="3">
        <v>36880.469943725795</v>
      </c>
    </row>
    <row r="38" spans="1:8" x14ac:dyDescent="0.25">
      <c r="A38" t="s">
        <v>4</v>
      </c>
      <c r="B38" t="s">
        <v>26</v>
      </c>
      <c r="C38" t="s">
        <v>9</v>
      </c>
      <c r="D38" s="3">
        <v>20219</v>
      </c>
      <c r="E38" s="3">
        <v>22447.53037468555</v>
      </c>
      <c r="F38" s="3">
        <v>26486.751676360873</v>
      </c>
      <c r="G38" s="3">
        <v>30553.4316950018</v>
      </c>
      <c r="H38" s="3">
        <v>35117.766977988409</v>
      </c>
    </row>
    <row r="39" spans="1:8" x14ac:dyDescent="0.25">
      <c r="A39" t="s">
        <v>4</v>
      </c>
      <c r="B39" t="s">
        <v>26</v>
      </c>
      <c r="C39" t="s">
        <v>10</v>
      </c>
      <c r="D39" s="3">
        <v>19887.000000000004</v>
      </c>
      <c r="E39" s="3">
        <v>23852.492853842334</v>
      </c>
      <c r="F39" s="3">
        <v>26331.868918360462</v>
      </c>
      <c r="G39" s="3">
        <v>30555.090893910106</v>
      </c>
      <c r="H39" s="3">
        <v>34875.152190936504</v>
      </c>
    </row>
    <row r="40" spans="1:8" x14ac:dyDescent="0.25">
      <c r="A40" t="s">
        <v>4</v>
      </c>
      <c r="B40" t="s">
        <v>26</v>
      </c>
      <c r="C40" t="s">
        <v>11</v>
      </c>
      <c r="D40" s="3">
        <v>17433.999999999996</v>
      </c>
      <c r="E40" s="3">
        <v>22071.446480742554</v>
      </c>
      <c r="F40" s="3">
        <v>26409.914954429347</v>
      </c>
      <c r="G40" s="3">
        <v>29038.152834169337</v>
      </c>
      <c r="H40" s="3">
        <v>33308.526984536227</v>
      </c>
    </row>
    <row r="41" spans="1:8" x14ac:dyDescent="0.25">
      <c r="A41" t="s">
        <v>4</v>
      </c>
      <c r="B41" t="s">
        <v>26</v>
      </c>
      <c r="C41" t="s">
        <v>12</v>
      </c>
      <c r="D41" s="3">
        <v>15270.999999999998</v>
      </c>
      <c r="E41" s="3">
        <v>17776.277840822957</v>
      </c>
      <c r="F41" s="3">
        <v>22546.600814345555</v>
      </c>
      <c r="G41" s="3">
        <v>26606.956820167619</v>
      </c>
      <c r="H41" s="3">
        <v>29157.163444217498</v>
      </c>
    </row>
    <row r="42" spans="1:8" x14ac:dyDescent="0.25">
      <c r="A42" t="s">
        <v>4</v>
      </c>
      <c r="B42" t="s">
        <v>26</v>
      </c>
      <c r="C42" t="s">
        <v>13</v>
      </c>
      <c r="D42" s="3">
        <v>13265.999999999995</v>
      </c>
      <c r="E42" s="3">
        <v>15091.045837654197</v>
      </c>
      <c r="F42" s="3">
        <v>17770.026400534101</v>
      </c>
      <c r="G42" s="3">
        <v>22171.718077819067</v>
      </c>
      <c r="H42" s="3">
        <v>25790.495518608932</v>
      </c>
    </row>
    <row r="43" spans="1:8" x14ac:dyDescent="0.25">
      <c r="A43" t="s">
        <v>4</v>
      </c>
      <c r="B43" t="s">
        <v>26</v>
      </c>
      <c r="C43" t="s">
        <v>14</v>
      </c>
      <c r="D43" s="3">
        <v>10841.999999999998</v>
      </c>
      <c r="E43" s="3">
        <v>13102.680716158842</v>
      </c>
      <c r="F43" s="3">
        <v>14849.162795103215</v>
      </c>
      <c r="G43" s="3">
        <v>17430.494981848547</v>
      </c>
      <c r="H43" s="3">
        <v>21398.155376190978</v>
      </c>
    </row>
    <row r="44" spans="1:8" x14ac:dyDescent="0.25">
      <c r="A44" t="s">
        <v>4</v>
      </c>
      <c r="B44" t="s">
        <v>26</v>
      </c>
      <c r="C44" t="s">
        <v>15</v>
      </c>
      <c r="D44" s="3">
        <v>9080.0000000000036</v>
      </c>
      <c r="E44" s="3">
        <v>11589.132852414628</v>
      </c>
      <c r="F44" s="3">
        <v>13808.266847351979</v>
      </c>
      <c r="G44" s="3">
        <v>15670.88678223625</v>
      </c>
      <c r="H44" s="3">
        <v>18259.260836471465</v>
      </c>
    </row>
    <row r="45" spans="1:8" x14ac:dyDescent="0.25">
      <c r="A45" t="s">
        <v>4</v>
      </c>
      <c r="B45" t="s">
        <v>26</v>
      </c>
      <c r="C45" t="s">
        <v>16</v>
      </c>
      <c r="D45" s="3">
        <v>7560.0000000000009</v>
      </c>
      <c r="E45" s="3">
        <v>10215.70446699788</v>
      </c>
      <c r="F45" s="3">
        <v>12757.786586018974</v>
      </c>
      <c r="G45" s="3">
        <v>15037.936109365593</v>
      </c>
      <c r="H45" s="3">
        <v>17017.957409544018</v>
      </c>
    </row>
    <row r="46" spans="1:8" x14ac:dyDescent="0.25">
      <c r="A46" t="s">
        <v>4</v>
      </c>
      <c r="B46" t="s">
        <v>26</v>
      </c>
      <c r="C46" t="s">
        <v>17</v>
      </c>
      <c r="D46" s="3">
        <v>8095.0000000000009</v>
      </c>
      <c r="E46" s="3">
        <v>8952.9336905779874</v>
      </c>
      <c r="F46" s="3">
        <v>11686.106431131424</v>
      </c>
      <c r="G46" s="3">
        <v>14255.581785156535</v>
      </c>
      <c r="H46" s="3">
        <v>16632.576283141392</v>
      </c>
    </row>
    <row r="47" spans="1:8" x14ac:dyDescent="0.25">
      <c r="A47" t="s">
        <v>4</v>
      </c>
      <c r="B47" t="s">
        <v>26</v>
      </c>
      <c r="C47" t="s">
        <v>18</v>
      </c>
      <c r="D47" s="3">
        <v>7608.0000000000009</v>
      </c>
      <c r="E47" s="3">
        <v>9046.818913976258</v>
      </c>
      <c r="F47" s="3">
        <v>10142.06477019038</v>
      </c>
      <c r="G47" s="3">
        <v>12952.459020087512</v>
      </c>
      <c r="H47" s="3">
        <v>15551.702057701839</v>
      </c>
    </row>
    <row r="48" spans="1:8" x14ac:dyDescent="0.25">
      <c r="A48" t="s">
        <v>4</v>
      </c>
      <c r="B48" t="s">
        <v>26</v>
      </c>
      <c r="C48" t="s">
        <v>19</v>
      </c>
      <c r="D48" s="3">
        <v>6697.0000000000009</v>
      </c>
      <c r="E48" s="3">
        <v>8239.2309873151044</v>
      </c>
      <c r="F48" s="3">
        <v>9869.7364214997615</v>
      </c>
      <c r="G48" s="3">
        <v>11109.739424385136</v>
      </c>
      <c r="H48" s="3">
        <v>13982.299092112235</v>
      </c>
    </row>
    <row r="49" spans="1:10" x14ac:dyDescent="0.25">
      <c r="A49" t="s">
        <v>4</v>
      </c>
      <c r="B49" t="s">
        <v>26</v>
      </c>
      <c r="C49" t="s">
        <v>20</v>
      </c>
      <c r="D49" s="3">
        <v>5602.9999999999982</v>
      </c>
      <c r="E49" s="3">
        <v>7100.7667522566289</v>
      </c>
      <c r="F49" s="3">
        <v>8705.7387808291605</v>
      </c>
      <c r="G49" s="3">
        <v>10382.043124096856</v>
      </c>
      <c r="H49" s="3">
        <v>11717.835505431669</v>
      </c>
    </row>
    <row r="50" spans="1:10" x14ac:dyDescent="0.25">
      <c r="A50" t="s">
        <v>4</v>
      </c>
      <c r="B50" t="s">
        <v>26</v>
      </c>
      <c r="C50" t="s">
        <v>21</v>
      </c>
      <c r="D50" s="3">
        <v>3982.9999999999991</v>
      </c>
      <c r="E50" s="3">
        <v>5808.0453794459081</v>
      </c>
      <c r="F50" s="3">
        <v>7261.963749831224</v>
      </c>
      <c r="G50" s="3">
        <v>8838.8286070282811</v>
      </c>
      <c r="H50" s="3">
        <v>10532.934867082444</v>
      </c>
    </row>
    <row r="51" spans="1:10" x14ac:dyDescent="0.25">
      <c r="A51" t="s">
        <v>4</v>
      </c>
      <c r="B51" t="s">
        <v>26</v>
      </c>
      <c r="C51" t="s">
        <v>22</v>
      </c>
      <c r="D51" s="3">
        <v>2783.9999999999991</v>
      </c>
      <c r="E51" s="3">
        <v>4046.4746445030264</v>
      </c>
      <c r="F51" s="3">
        <v>5707.2874722075903</v>
      </c>
      <c r="G51" s="3">
        <v>7108.0874432523124</v>
      </c>
      <c r="H51" s="3">
        <v>8650.5073077523048</v>
      </c>
    </row>
    <row r="52" spans="1:10" x14ac:dyDescent="0.25">
      <c r="A52" t="s">
        <v>4</v>
      </c>
      <c r="B52" t="s">
        <v>26</v>
      </c>
      <c r="C52" t="s">
        <v>23</v>
      </c>
      <c r="D52" s="3">
        <v>1484</v>
      </c>
      <c r="E52" s="3">
        <v>2682.9565813042532</v>
      </c>
      <c r="F52" s="3">
        <v>3775.7715969544279</v>
      </c>
      <c r="G52" s="3">
        <v>5269.4341605251502</v>
      </c>
      <c r="H52" s="3">
        <v>6555.6491550529117</v>
      </c>
    </row>
    <row r="53" spans="1:10" x14ac:dyDescent="0.25">
      <c r="A53" t="s">
        <v>4</v>
      </c>
      <c r="B53" t="s">
        <v>26</v>
      </c>
      <c r="C53" t="s">
        <v>24</v>
      </c>
      <c r="D53" s="3">
        <v>746</v>
      </c>
      <c r="E53" s="3">
        <v>1436.9634584408066</v>
      </c>
      <c r="F53" s="3">
        <v>2362.6968229021923</v>
      </c>
      <c r="G53" s="3">
        <v>3288.3562151383103</v>
      </c>
      <c r="H53" s="3">
        <v>4561.329650630114</v>
      </c>
    </row>
    <row r="54" spans="1:10" x14ac:dyDescent="0.25">
      <c r="A54" t="s">
        <v>4</v>
      </c>
      <c r="B54" t="s">
        <v>26</v>
      </c>
      <c r="C54" t="s">
        <v>25</v>
      </c>
      <c r="D54" s="3">
        <v>438.99999999999994</v>
      </c>
      <c r="E54" s="3">
        <v>688.9270352277789</v>
      </c>
      <c r="F54" s="3">
        <v>1156.6554443064094</v>
      </c>
      <c r="G54" s="3">
        <v>1908.3336052536361</v>
      </c>
      <c r="H54" s="3">
        <v>2760.3471037468189</v>
      </c>
      <c r="J54" s="5"/>
    </row>
    <row r="55" spans="1:10" x14ac:dyDescent="0.25">
      <c r="A55" t="s">
        <v>4</v>
      </c>
      <c r="B55" t="s">
        <v>27</v>
      </c>
      <c r="C55" t="s">
        <v>8</v>
      </c>
      <c r="D55" s="3">
        <f>D19+D37</f>
        <v>37638</v>
      </c>
      <c r="E55" s="3">
        <f t="shared" ref="E55:H55" si="2">E19+E37</f>
        <v>46124.431041344869</v>
      </c>
      <c r="F55" s="3">
        <f t="shared" si="2"/>
        <v>53859.15830903023</v>
      </c>
      <c r="G55" s="3">
        <f t="shared" si="2"/>
        <v>62531.948099086658</v>
      </c>
      <c r="H55" s="3">
        <f t="shared" si="2"/>
        <v>72411.203664876637</v>
      </c>
    </row>
    <row r="56" spans="1:10" x14ac:dyDescent="0.25">
      <c r="A56" t="s">
        <v>4</v>
      </c>
      <c r="B56" t="s">
        <v>27</v>
      </c>
      <c r="C56" t="s">
        <v>9</v>
      </c>
      <c r="D56" s="3">
        <f t="shared" ref="D56:H56" si="3">D20+D38</f>
        <v>38648</v>
      </c>
      <c r="E56" s="3">
        <f t="shared" si="3"/>
        <v>43764.106964742008</v>
      </c>
      <c r="F56" s="3">
        <f t="shared" si="3"/>
        <v>52273.024290995883</v>
      </c>
      <c r="G56" s="3">
        <f t="shared" si="3"/>
        <v>60267.898586578143</v>
      </c>
      <c r="H56" s="3">
        <f t="shared" si="3"/>
        <v>69259.574029150433</v>
      </c>
    </row>
    <row r="57" spans="1:10" x14ac:dyDescent="0.25">
      <c r="A57" t="s">
        <v>4</v>
      </c>
      <c r="B57" t="s">
        <v>27</v>
      </c>
      <c r="C57" t="s">
        <v>10</v>
      </c>
      <c r="D57" s="3">
        <f t="shared" ref="D57:H57" si="4">D21+D39</f>
        <v>38909</v>
      </c>
      <c r="E57" s="3">
        <f t="shared" si="4"/>
        <v>46073.59760306761</v>
      </c>
      <c r="F57" s="3">
        <f t="shared" si="4"/>
        <v>51506.634212799436</v>
      </c>
      <c r="G57" s="3">
        <f t="shared" si="4"/>
        <v>60482.190440797654</v>
      </c>
      <c r="H57" s="3">
        <f t="shared" si="4"/>
        <v>68994.254072092095</v>
      </c>
    </row>
    <row r="58" spans="1:10" x14ac:dyDescent="0.25">
      <c r="A58" t="s">
        <v>4</v>
      </c>
      <c r="B58" t="s">
        <v>27</v>
      </c>
      <c r="C58" t="s">
        <v>11</v>
      </c>
      <c r="D58" s="3">
        <f t="shared" ref="D58:H58" si="5">D22+D40</f>
        <v>33754.999999999993</v>
      </c>
      <c r="E58" s="3">
        <f t="shared" si="5"/>
        <v>43165.43452870904</v>
      </c>
      <c r="F58" s="3">
        <f t="shared" si="5"/>
        <v>50960.908694275073</v>
      </c>
      <c r="G58" s="3">
        <f t="shared" si="5"/>
        <v>56548.448522182851</v>
      </c>
      <c r="H58" s="3">
        <f t="shared" si="5"/>
        <v>65611.395892762463</v>
      </c>
    </row>
    <row r="59" spans="1:10" x14ac:dyDescent="0.25">
      <c r="A59" t="s">
        <v>4</v>
      </c>
      <c r="B59" t="s">
        <v>27</v>
      </c>
      <c r="C59" t="s">
        <v>12</v>
      </c>
      <c r="D59" s="3">
        <f t="shared" ref="D59:H59" si="6">D23+D41</f>
        <v>29828.999999999996</v>
      </c>
      <c r="E59" s="3">
        <f t="shared" si="6"/>
        <v>34392.491889226148</v>
      </c>
      <c r="F59" s="3">
        <f t="shared" si="6"/>
        <v>43800.158235255716</v>
      </c>
      <c r="G59" s="3">
        <f t="shared" si="6"/>
        <v>51170.260725644584</v>
      </c>
      <c r="H59" s="3">
        <f t="shared" si="6"/>
        <v>56392.008908295596</v>
      </c>
    </row>
    <row r="60" spans="1:10" x14ac:dyDescent="0.25">
      <c r="A60" t="s">
        <v>4</v>
      </c>
      <c r="B60" t="s">
        <v>27</v>
      </c>
      <c r="C60" t="s">
        <v>13</v>
      </c>
      <c r="D60" s="3">
        <f t="shared" ref="D60:H60" si="7">D24+D42</f>
        <v>26291.999999999993</v>
      </c>
      <c r="E60" s="3">
        <f t="shared" si="7"/>
        <v>29979.846438778379</v>
      </c>
      <c r="F60" s="3">
        <f t="shared" si="7"/>
        <v>35198.807053860924</v>
      </c>
      <c r="G60" s="3">
        <f t="shared" si="7"/>
        <v>43951.990699154478</v>
      </c>
      <c r="H60" s="3">
        <f t="shared" si="7"/>
        <v>50766.405647575972</v>
      </c>
    </row>
    <row r="61" spans="1:10" x14ac:dyDescent="0.25">
      <c r="A61" t="s">
        <v>4</v>
      </c>
      <c r="B61" t="s">
        <v>27</v>
      </c>
      <c r="C61" t="s">
        <v>14</v>
      </c>
      <c r="D61" s="3">
        <f t="shared" ref="D61:H61" si="8">D25+D43</f>
        <v>21656.999999999993</v>
      </c>
      <c r="E61" s="3">
        <f t="shared" si="8"/>
        <v>26391.751437863215</v>
      </c>
      <c r="F61" s="3">
        <f t="shared" si="8"/>
        <v>30026.454180229703</v>
      </c>
      <c r="G61" s="3">
        <f t="shared" si="8"/>
        <v>35231.298821376404</v>
      </c>
      <c r="H61" s="3">
        <f t="shared" si="8"/>
        <v>43225.609079076334</v>
      </c>
    </row>
    <row r="62" spans="1:10" x14ac:dyDescent="0.25">
      <c r="A62" t="s">
        <v>4</v>
      </c>
      <c r="B62" t="s">
        <v>27</v>
      </c>
      <c r="C62" t="s">
        <v>15</v>
      </c>
      <c r="D62" s="3">
        <f t="shared" ref="D62:H62" si="9">D26+D44</f>
        <v>18420.000000000007</v>
      </c>
      <c r="E62" s="3">
        <f t="shared" si="9"/>
        <v>23569.436867918695</v>
      </c>
      <c r="F62" s="3">
        <f t="shared" si="9"/>
        <v>28075.227930227105</v>
      </c>
      <c r="G62" s="3">
        <f t="shared" si="9"/>
        <v>31928.212545938724</v>
      </c>
      <c r="H62" s="3">
        <f t="shared" si="9"/>
        <v>37220.661747303973</v>
      </c>
    </row>
    <row r="63" spans="1:10" x14ac:dyDescent="0.25">
      <c r="A63" t="s">
        <v>4</v>
      </c>
      <c r="B63" t="s">
        <v>27</v>
      </c>
      <c r="C63" t="s">
        <v>16</v>
      </c>
      <c r="D63" s="3">
        <f t="shared" ref="D63:H63" si="10">D27+D45</f>
        <v>15812</v>
      </c>
      <c r="E63" s="3">
        <f t="shared" si="10"/>
        <v>21280.567962791734</v>
      </c>
      <c r="F63" s="3">
        <f t="shared" si="10"/>
        <v>26512.291204738853</v>
      </c>
      <c r="G63" s="3">
        <f t="shared" si="10"/>
        <v>31139.379494728844</v>
      </c>
      <c r="H63" s="3">
        <f t="shared" si="10"/>
        <v>35257.725819578453</v>
      </c>
    </row>
    <row r="64" spans="1:10" x14ac:dyDescent="0.25">
      <c r="A64" t="s">
        <v>4</v>
      </c>
      <c r="B64" t="s">
        <v>27</v>
      </c>
      <c r="C64" t="s">
        <v>17</v>
      </c>
      <c r="D64" s="3">
        <f t="shared" ref="D64:H64" si="11">D28+D46</f>
        <v>16850.999999999996</v>
      </c>
      <c r="E64" s="3">
        <f t="shared" si="11"/>
        <v>18669.712856701335</v>
      </c>
      <c r="F64" s="3">
        <f t="shared" si="11"/>
        <v>24467.70545167473</v>
      </c>
      <c r="G64" s="3">
        <f t="shared" si="11"/>
        <v>29847.435762279274</v>
      </c>
      <c r="H64" s="3">
        <f t="shared" si="11"/>
        <v>34662.854166953519</v>
      </c>
    </row>
    <row r="65" spans="1:8" x14ac:dyDescent="0.25">
      <c r="A65" t="s">
        <v>4</v>
      </c>
      <c r="B65" t="s">
        <v>27</v>
      </c>
      <c r="C65" t="s">
        <v>18</v>
      </c>
      <c r="D65" s="3">
        <f t="shared" ref="D65:H65" si="12">D29+D47</f>
        <v>16005</v>
      </c>
      <c r="E65" s="3">
        <f t="shared" si="12"/>
        <v>18936.177743620741</v>
      </c>
      <c r="F65" s="3">
        <f t="shared" si="12"/>
        <v>21196.789246591739</v>
      </c>
      <c r="G65" s="3">
        <f t="shared" si="12"/>
        <v>27207.27311228207</v>
      </c>
      <c r="H65" s="3">
        <f t="shared" si="12"/>
        <v>32709.318682345191</v>
      </c>
    </row>
    <row r="66" spans="1:8" x14ac:dyDescent="0.25">
      <c r="A66" t="s">
        <v>4</v>
      </c>
      <c r="B66" t="s">
        <v>27</v>
      </c>
      <c r="C66" t="s">
        <v>19</v>
      </c>
      <c r="D66" s="3">
        <f t="shared" ref="D66:H66" si="13">D30+D48</f>
        <v>14076</v>
      </c>
      <c r="E66" s="3">
        <f t="shared" si="13"/>
        <v>17572.539625885118</v>
      </c>
      <c r="F66" s="3">
        <f t="shared" si="13"/>
        <v>20729.067342162176</v>
      </c>
      <c r="G66" s="3">
        <f t="shared" si="13"/>
        <v>23275.057688808251</v>
      </c>
      <c r="H66" s="3">
        <f t="shared" si="13"/>
        <v>29446.202734753111</v>
      </c>
    </row>
    <row r="67" spans="1:8" x14ac:dyDescent="0.25">
      <c r="A67" t="s">
        <v>4</v>
      </c>
      <c r="B67" t="s">
        <v>27</v>
      </c>
      <c r="C67" t="s">
        <v>20</v>
      </c>
      <c r="D67" s="3">
        <f t="shared" ref="D67:H67" si="14">D31+D49</f>
        <v>11679.999999999998</v>
      </c>
      <c r="E67" s="3">
        <f t="shared" si="14"/>
        <v>15133.8153930472</v>
      </c>
      <c r="F67" s="3">
        <f t="shared" si="14"/>
        <v>18671.783879676779</v>
      </c>
      <c r="G67" s="3">
        <f t="shared" si="14"/>
        <v>21952.954007437111</v>
      </c>
      <c r="H67" s="3">
        <f t="shared" si="14"/>
        <v>24702.429929010643</v>
      </c>
    </row>
    <row r="68" spans="1:8" x14ac:dyDescent="0.25">
      <c r="A68" t="s">
        <v>4</v>
      </c>
      <c r="B68" t="s">
        <v>27</v>
      </c>
      <c r="C68" t="s">
        <v>21</v>
      </c>
      <c r="D68" s="3">
        <f t="shared" ref="D68:H68" si="15">D32+D50</f>
        <v>8355</v>
      </c>
      <c r="E68" s="3">
        <f t="shared" si="15"/>
        <v>12217.109287831492</v>
      </c>
      <c r="F68" s="3">
        <f t="shared" si="15"/>
        <v>15519.717648912114</v>
      </c>
      <c r="G68" s="3">
        <f t="shared" si="15"/>
        <v>18996.846572311049</v>
      </c>
      <c r="H68" s="3">
        <f t="shared" si="15"/>
        <v>22313.813467203501</v>
      </c>
    </row>
    <row r="69" spans="1:8" x14ac:dyDescent="0.25">
      <c r="A69" t="s">
        <v>4</v>
      </c>
      <c r="B69" t="s">
        <v>27</v>
      </c>
      <c r="C69" t="s">
        <v>22</v>
      </c>
      <c r="D69" s="3">
        <f t="shared" ref="D69:H69" si="16">D33+D51</f>
        <v>5760.0000000000009</v>
      </c>
      <c r="E69" s="3">
        <f t="shared" si="16"/>
        <v>8553.6749979971555</v>
      </c>
      <c r="F69" s="3">
        <f t="shared" si="16"/>
        <v>12130.070972936348</v>
      </c>
      <c r="G69" s="3">
        <f t="shared" si="16"/>
        <v>15306.26856282896</v>
      </c>
      <c r="H69" s="3">
        <f t="shared" si="16"/>
        <v>18708.908093921607</v>
      </c>
    </row>
    <row r="70" spans="1:8" x14ac:dyDescent="0.25">
      <c r="A70" t="s">
        <v>4</v>
      </c>
      <c r="B70" t="s">
        <v>27</v>
      </c>
      <c r="C70" t="s">
        <v>23</v>
      </c>
      <c r="D70" s="3">
        <f t="shared" ref="D70:H70" si="17">D34+D52</f>
        <v>3144</v>
      </c>
      <c r="E70" s="3">
        <f t="shared" si="17"/>
        <v>5668.4428565228382</v>
      </c>
      <c r="F70" s="3">
        <f t="shared" si="17"/>
        <v>8197.121631558115</v>
      </c>
      <c r="G70" s="3">
        <f t="shared" si="17"/>
        <v>11483.973532171303</v>
      </c>
      <c r="H70" s="3">
        <f t="shared" si="17"/>
        <v>14441.474041690253</v>
      </c>
    </row>
    <row r="71" spans="1:8" x14ac:dyDescent="0.25">
      <c r="A71" t="s">
        <v>4</v>
      </c>
      <c r="B71" t="s">
        <v>27</v>
      </c>
      <c r="C71" t="s">
        <v>24</v>
      </c>
      <c r="D71" s="3">
        <f t="shared" ref="D71:H71" si="18">D35+D53</f>
        <v>1735</v>
      </c>
      <c r="E71" s="3">
        <f t="shared" si="18"/>
        <v>3112.8352060016691</v>
      </c>
      <c r="F71" s="3">
        <f t="shared" si="18"/>
        <v>5131.7431924859502</v>
      </c>
      <c r="G71" s="3">
        <f t="shared" si="18"/>
        <v>7319.4901607747315</v>
      </c>
      <c r="H71" s="3">
        <f t="shared" si="18"/>
        <v>10183.049599171052</v>
      </c>
    </row>
    <row r="72" spans="1:8" x14ac:dyDescent="0.25">
      <c r="A72" t="s">
        <v>4</v>
      </c>
      <c r="B72" t="s">
        <v>27</v>
      </c>
      <c r="C72" t="s">
        <v>25</v>
      </c>
      <c r="D72" s="3">
        <f t="shared" ref="D72:H72" si="19">D36+D54</f>
        <v>1144</v>
      </c>
      <c r="E72" s="3">
        <f t="shared" si="19"/>
        <v>1685.0387440588784</v>
      </c>
      <c r="F72" s="3">
        <f t="shared" si="19"/>
        <v>2654.7538878282257</v>
      </c>
      <c r="G72" s="3">
        <f t="shared" si="19"/>
        <v>4323.8009197280135</v>
      </c>
      <c r="H72" s="3">
        <f t="shared" si="19"/>
        <v>6353.155357429875</v>
      </c>
    </row>
    <row r="74" spans="1:8" x14ac:dyDescent="0.25">
      <c r="A74" t="s">
        <v>4</v>
      </c>
      <c r="B74" t="s">
        <v>27</v>
      </c>
      <c r="C74" t="s">
        <v>32</v>
      </c>
      <c r="D74" s="3">
        <f>SUM(D55:D57)</f>
        <v>115195</v>
      </c>
      <c r="E74" s="3">
        <f t="shared" ref="E74:H74" si="20">SUM(E55:E57)</f>
        <v>135962.13560915447</v>
      </c>
      <c r="F74" s="3">
        <f t="shared" si="20"/>
        <v>157638.81681282553</v>
      </c>
      <c r="G74" s="3">
        <f t="shared" si="20"/>
        <v>183282.03712646244</v>
      </c>
      <c r="H74" s="3">
        <f t="shared" si="20"/>
        <v>210665.03176611915</v>
      </c>
    </row>
    <row r="75" spans="1:8" x14ac:dyDescent="0.25">
      <c r="A75" t="s">
        <v>4</v>
      </c>
      <c r="B75" t="s">
        <v>27</v>
      </c>
      <c r="C75" t="s">
        <v>33</v>
      </c>
      <c r="D75" s="3">
        <f>SUM(D58:D59)</f>
        <v>63583.999999999985</v>
      </c>
      <c r="E75" s="3">
        <f t="shared" ref="E75:H75" si="21">SUM(E58:E59)</f>
        <v>77557.926417935189</v>
      </c>
      <c r="F75" s="3">
        <f t="shared" si="21"/>
        <v>94761.066929530789</v>
      </c>
      <c r="G75" s="3">
        <f t="shared" si="21"/>
        <v>107718.70924782744</v>
      </c>
      <c r="H75" s="3">
        <f t="shared" si="21"/>
        <v>122003.40480105806</v>
      </c>
    </row>
    <row r="76" spans="1:8" x14ac:dyDescent="0.25">
      <c r="A76" t="s">
        <v>4</v>
      </c>
      <c r="B76" t="s">
        <v>27</v>
      </c>
      <c r="C76" t="s">
        <v>34</v>
      </c>
      <c r="D76" s="3">
        <f>SUM(D60:D63)</f>
        <v>82181</v>
      </c>
      <c r="E76" s="3">
        <f t="shared" ref="E76:H76" si="22">SUM(E60:E63)</f>
        <v>101221.60270735202</v>
      </c>
      <c r="F76" s="3">
        <f t="shared" si="22"/>
        <v>119812.78036905658</v>
      </c>
      <c r="G76" s="3">
        <f t="shared" si="22"/>
        <v>142250.88156119845</v>
      </c>
      <c r="H76" s="3">
        <f t="shared" si="22"/>
        <v>166470.40229353472</v>
      </c>
    </row>
    <row r="77" spans="1:8" x14ac:dyDescent="0.25">
      <c r="A77" t="s">
        <v>4</v>
      </c>
      <c r="B77" t="s">
        <v>27</v>
      </c>
      <c r="C77" t="s">
        <v>35</v>
      </c>
      <c r="D77" s="3">
        <f>SUM(D64:D67)</f>
        <v>58612</v>
      </c>
      <c r="E77" s="3">
        <f t="shared" ref="E77:H77" si="23">SUM(E64:E67)</f>
        <v>70312.24561925439</v>
      </c>
      <c r="F77" s="3">
        <f t="shared" si="23"/>
        <v>85065.345920105421</v>
      </c>
      <c r="G77" s="3">
        <f t="shared" si="23"/>
        <v>102282.7205708067</v>
      </c>
      <c r="H77" s="3">
        <f t="shared" si="23"/>
        <v>121520.80551306247</v>
      </c>
    </row>
    <row r="78" spans="1:8" x14ac:dyDescent="0.25">
      <c r="A78" t="s">
        <v>4</v>
      </c>
      <c r="B78" t="s">
        <v>27</v>
      </c>
      <c r="C78" t="s">
        <v>36</v>
      </c>
      <c r="D78" s="3">
        <f>SUM(D68:D72)</f>
        <v>20138</v>
      </c>
      <c r="E78" s="3">
        <f t="shared" ref="E78:H78" si="24">SUM(E68:E72)</f>
        <v>31237.101092412031</v>
      </c>
      <c r="F78" s="3">
        <f t="shared" si="24"/>
        <v>43633.407333720752</v>
      </c>
      <c r="G78" s="3">
        <f t="shared" si="24"/>
        <v>57430.379747814055</v>
      </c>
      <c r="H78" s="3">
        <f t="shared" si="24"/>
        <v>72000.400559416288</v>
      </c>
    </row>
    <row r="79" spans="1:8" x14ac:dyDescent="0.25">
      <c r="A79" t="s">
        <v>4</v>
      </c>
      <c r="B79" t="s">
        <v>27</v>
      </c>
      <c r="C79" t="s">
        <v>6</v>
      </c>
      <c r="D79" s="3">
        <f>SUM(D74:D78)</f>
        <v>339710</v>
      </c>
      <c r="E79" s="3">
        <f t="shared" ref="E79:H79" si="25">SUM(E74:E78)</f>
        <v>416291.01144610811</v>
      </c>
      <c r="F79" s="3">
        <f t="shared" si="25"/>
        <v>500911.41736523906</v>
      </c>
      <c r="G79" s="3">
        <f t="shared" si="25"/>
        <v>592964.72825410904</v>
      </c>
      <c r="H79" s="3">
        <f t="shared" si="25"/>
        <v>692660.04493319069</v>
      </c>
    </row>
    <row r="81" spans="1:8" x14ac:dyDescent="0.25">
      <c r="A81" s="2" t="s">
        <v>29</v>
      </c>
    </row>
    <row r="82" spans="1:8" x14ac:dyDescent="0.25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25">
      <c r="A83" t="s">
        <v>4</v>
      </c>
      <c r="B83" t="s">
        <v>7</v>
      </c>
      <c r="C83" t="s">
        <v>8</v>
      </c>
      <c r="D83" s="3">
        <f>D19</f>
        <v>18219</v>
      </c>
      <c r="E83" s="3">
        <f ca="1">OFFSET(C19,0,$A$82)</f>
        <v>35530.733721150835</v>
      </c>
      <c r="G83">
        <v>2021</v>
      </c>
      <c r="H83">
        <f ca="1">OFFSET(G82,A82,0)</f>
        <v>2041</v>
      </c>
    </row>
    <row r="84" spans="1:8" x14ac:dyDescent="0.25">
      <c r="A84" t="s">
        <v>4</v>
      </c>
      <c r="B84" t="s">
        <v>7</v>
      </c>
      <c r="C84" t="s">
        <v>9</v>
      </c>
      <c r="D84" s="3">
        <f t="shared" ref="D84:D100" si="26">D20</f>
        <v>18429.000000000004</v>
      </c>
      <c r="E84" s="3">
        <f t="shared" ref="E84:E100" ca="1" si="27">OFFSET(C20,0,$A$82)</f>
        <v>34141.807051162024</v>
      </c>
      <c r="G84">
        <f>G83+5</f>
        <v>2026</v>
      </c>
    </row>
    <row r="85" spans="1:8" x14ac:dyDescent="0.25">
      <c r="A85" t="s">
        <v>4</v>
      </c>
      <c r="B85" t="s">
        <v>7</v>
      </c>
      <c r="C85" t="s">
        <v>10</v>
      </c>
      <c r="D85" s="3">
        <f t="shared" si="26"/>
        <v>19022</v>
      </c>
      <c r="E85" s="3">
        <f t="shared" ca="1" si="27"/>
        <v>34119.101881155591</v>
      </c>
      <c r="G85">
        <f t="shared" ref="G85:G87" si="28">G84+5</f>
        <v>2031</v>
      </c>
    </row>
    <row r="86" spans="1:8" x14ac:dyDescent="0.25">
      <c r="A86" t="s">
        <v>4</v>
      </c>
      <c r="B86" t="s">
        <v>7</v>
      </c>
      <c r="C86" t="s">
        <v>11</v>
      </c>
      <c r="D86" s="3">
        <f t="shared" si="26"/>
        <v>16320.999999999998</v>
      </c>
      <c r="E86" s="3">
        <f t="shared" ca="1" si="27"/>
        <v>32302.868908226239</v>
      </c>
      <c r="G86">
        <f t="shared" si="28"/>
        <v>2036</v>
      </c>
    </row>
    <row r="87" spans="1:8" x14ac:dyDescent="0.25">
      <c r="A87" t="s">
        <v>4</v>
      </c>
      <c r="B87" t="s">
        <v>7</v>
      </c>
      <c r="C87" t="s">
        <v>12</v>
      </c>
      <c r="D87" s="3">
        <f t="shared" si="26"/>
        <v>14557.999999999998</v>
      </c>
      <c r="E87" s="3">
        <f t="shared" ca="1" si="27"/>
        <v>27234.845464078095</v>
      </c>
      <c r="G87">
        <f t="shared" si="28"/>
        <v>2041</v>
      </c>
    </row>
    <row r="88" spans="1:8" x14ac:dyDescent="0.25">
      <c r="A88" t="s">
        <v>4</v>
      </c>
      <c r="B88" t="s">
        <v>7</v>
      </c>
      <c r="C88" t="s">
        <v>13</v>
      </c>
      <c r="D88" s="3">
        <f t="shared" si="26"/>
        <v>13025.999999999996</v>
      </c>
      <c r="E88" s="3">
        <f t="shared" ca="1" si="27"/>
        <v>24975.910128967043</v>
      </c>
    </row>
    <row r="89" spans="1:8" x14ac:dyDescent="0.25">
      <c r="A89" t="s">
        <v>4</v>
      </c>
      <c r="B89" t="s">
        <v>7</v>
      </c>
      <c r="C89" t="s">
        <v>14</v>
      </c>
      <c r="D89" s="3">
        <f t="shared" si="26"/>
        <v>10814.999999999996</v>
      </c>
      <c r="E89" s="3">
        <f t="shared" ca="1" si="27"/>
        <v>21827.453702885356</v>
      </c>
      <c r="G89" t="s">
        <v>49</v>
      </c>
    </row>
    <row r="90" spans="1:8" x14ac:dyDescent="0.25">
      <c r="A90" t="s">
        <v>4</v>
      </c>
      <c r="B90" t="s">
        <v>7</v>
      </c>
      <c r="C90" t="s">
        <v>15</v>
      </c>
      <c r="D90" s="3">
        <f t="shared" si="26"/>
        <v>9340.0000000000055</v>
      </c>
      <c r="E90" s="3">
        <f t="shared" ca="1" si="27"/>
        <v>18961.400910832508</v>
      </c>
      <c r="G90" s="3">
        <f>MAX(D19:H54)</f>
        <v>36880.469943725795</v>
      </c>
    </row>
    <row r="91" spans="1:8" x14ac:dyDescent="0.25">
      <c r="A91" t="s">
        <v>4</v>
      </c>
      <c r="B91" t="s">
        <v>7</v>
      </c>
      <c r="C91" t="s">
        <v>16</v>
      </c>
      <c r="D91" s="3">
        <f t="shared" si="26"/>
        <v>8252</v>
      </c>
      <c r="E91" s="3">
        <f t="shared" ca="1" si="27"/>
        <v>18239.76841003443</v>
      </c>
      <c r="G91" s="3"/>
    </row>
    <row r="92" spans="1:8" x14ac:dyDescent="0.25">
      <c r="A92" t="s">
        <v>4</v>
      </c>
      <c r="B92" t="s">
        <v>7</v>
      </c>
      <c r="C92" t="s">
        <v>17</v>
      </c>
      <c r="D92" s="3">
        <f t="shared" si="26"/>
        <v>8755.9999999999964</v>
      </c>
      <c r="E92" s="3">
        <f t="shared" ca="1" si="27"/>
        <v>18030.27788381213</v>
      </c>
      <c r="G92" s="3">
        <f>MAX(G90:G91)</f>
        <v>36880.469943725795</v>
      </c>
    </row>
    <row r="93" spans="1:8" x14ac:dyDescent="0.25">
      <c r="A93" t="s">
        <v>4</v>
      </c>
      <c r="B93" t="s">
        <v>7</v>
      </c>
      <c r="C93" t="s">
        <v>18</v>
      </c>
      <c r="D93" s="3">
        <f t="shared" si="26"/>
        <v>8396.9999999999982</v>
      </c>
      <c r="E93" s="3">
        <f t="shared" ca="1" si="27"/>
        <v>17157.616624643349</v>
      </c>
      <c r="G93" s="3">
        <f>-G92</f>
        <v>-36880.469943725795</v>
      </c>
    </row>
    <row r="94" spans="1:8" x14ac:dyDescent="0.25">
      <c r="A94" t="s">
        <v>4</v>
      </c>
      <c r="B94" t="s">
        <v>7</v>
      </c>
      <c r="C94" t="s">
        <v>19</v>
      </c>
      <c r="D94" s="3">
        <f t="shared" si="26"/>
        <v>7379</v>
      </c>
      <c r="E94" s="3">
        <f t="shared" ca="1" si="27"/>
        <v>15463.903642640878</v>
      </c>
    </row>
    <row r="95" spans="1:8" x14ac:dyDescent="0.25">
      <c r="A95" t="s">
        <v>4</v>
      </c>
      <c r="B95" t="s">
        <v>7</v>
      </c>
      <c r="C95" t="s">
        <v>20</v>
      </c>
      <c r="D95" s="3">
        <f t="shared" si="26"/>
        <v>6077</v>
      </c>
      <c r="E95" s="3">
        <f t="shared" ca="1" si="27"/>
        <v>12984.594423578974</v>
      </c>
    </row>
    <row r="96" spans="1:8" x14ac:dyDescent="0.25">
      <c r="A96" t="s">
        <v>4</v>
      </c>
      <c r="B96" t="s">
        <v>7</v>
      </c>
      <c r="C96" t="s">
        <v>21</v>
      </c>
      <c r="D96" s="3">
        <f t="shared" si="26"/>
        <v>4372</v>
      </c>
      <c r="E96" s="3">
        <f t="shared" ca="1" si="27"/>
        <v>11780.878600121057</v>
      </c>
    </row>
    <row r="97" spans="1:5" x14ac:dyDescent="0.25">
      <c r="A97" t="s">
        <v>4</v>
      </c>
      <c r="B97" t="s">
        <v>7</v>
      </c>
      <c r="C97" t="s">
        <v>22</v>
      </c>
      <c r="D97" s="3">
        <f t="shared" si="26"/>
        <v>2976.0000000000018</v>
      </c>
      <c r="E97" s="3">
        <f t="shared" ca="1" si="27"/>
        <v>10058.400786169303</v>
      </c>
    </row>
    <row r="98" spans="1:5" x14ac:dyDescent="0.25">
      <c r="A98" t="s">
        <v>4</v>
      </c>
      <c r="B98" t="s">
        <v>7</v>
      </c>
      <c r="C98" t="s">
        <v>23</v>
      </c>
      <c r="D98" s="3">
        <f t="shared" si="26"/>
        <v>1660.0000000000002</v>
      </c>
      <c r="E98" s="3">
        <f t="shared" ca="1" si="27"/>
        <v>7885.8248866373415</v>
      </c>
    </row>
    <row r="99" spans="1:5" x14ac:dyDescent="0.25">
      <c r="A99" t="s">
        <v>4</v>
      </c>
      <c r="B99" t="s">
        <v>7</v>
      </c>
      <c r="C99" t="s">
        <v>24</v>
      </c>
      <c r="D99" s="3">
        <f t="shared" si="26"/>
        <v>989</v>
      </c>
      <c r="E99" s="3">
        <f t="shared" ca="1" si="27"/>
        <v>5621.7199485409374</v>
      </c>
    </row>
    <row r="100" spans="1:5" x14ac:dyDescent="0.25">
      <c r="A100" t="s">
        <v>4</v>
      </c>
      <c r="B100" t="s">
        <v>7</v>
      </c>
      <c r="C100" t="s">
        <v>25</v>
      </c>
      <c r="D100" s="3">
        <f t="shared" si="26"/>
        <v>705</v>
      </c>
      <c r="E100" s="3">
        <f t="shared" ca="1" si="27"/>
        <v>3592.8082536830561</v>
      </c>
    </row>
    <row r="101" spans="1:5" x14ac:dyDescent="0.25">
      <c r="A101" t="s">
        <v>4</v>
      </c>
      <c r="B101" t="s">
        <v>26</v>
      </c>
      <c r="C101" t="s">
        <v>8</v>
      </c>
      <c r="D101" s="3">
        <f>-D37</f>
        <v>-19418.999999999996</v>
      </c>
      <c r="E101" s="3">
        <f ca="1">-OFFSET(C37,0,$A$82)</f>
        <v>-36880.469943725795</v>
      </c>
    </row>
    <row r="102" spans="1:5" x14ac:dyDescent="0.25">
      <c r="A102" t="s">
        <v>4</v>
      </c>
      <c r="B102" t="s">
        <v>26</v>
      </c>
      <c r="C102" t="s">
        <v>9</v>
      </c>
      <c r="D102" s="3">
        <f t="shared" ref="D102:D118" si="29">-D38</f>
        <v>-20219</v>
      </c>
      <c r="E102" s="3">
        <f t="shared" ref="E102:E118" ca="1" si="30">-OFFSET(C38,0,$A$82)</f>
        <v>-35117.766977988409</v>
      </c>
    </row>
    <row r="103" spans="1:5" x14ac:dyDescent="0.25">
      <c r="A103" t="s">
        <v>4</v>
      </c>
      <c r="B103" t="s">
        <v>26</v>
      </c>
      <c r="C103" t="s">
        <v>10</v>
      </c>
      <c r="D103" s="3">
        <f t="shared" si="29"/>
        <v>-19887.000000000004</v>
      </c>
      <c r="E103" s="3">
        <f t="shared" ca="1" si="30"/>
        <v>-34875.152190936504</v>
      </c>
    </row>
    <row r="104" spans="1:5" x14ac:dyDescent="0.25">
      <c r="A104" t="s">
        <v>4</v>
      </c>
      <c r="B104" t="s">
        <v>26</v>
      </c>
      <c r="C104" t="s">
        <v>11</v>
      </c>
      <c r="D104" s="3">
        <f t="shared" si="29"/>
        <v>-17433.999999999996</v>
      </c>
      <c r="E104" s="3">
        <f t="shared" ca="1" si="30"/>
        <v>-33308.526984536227</v>
      </c>
    </row>
    <row r="105" spans="1:5" x14ac:dyDescent="0.25">
      <c r="A105" t="s">
        <v>4</v>
      </c>
      <c r="B105" t="s">
        <v>26</v>
      </c>
      <c r="C105" t="s">
        <v>12</v>
      </c>
      <c r="D105" s="3">
        <f t="shared" si="29"/>
        <v>-15270.999999999998</v>
      </c>
      <c r="E105" s="3">
        <f t="shared" ca="1" si="30"/>
        <v>-29157.163444217498</v>
      </c>
    </row>
    <row r="106" spans="1:5" x14ac:dyDescent="0.25">
      <c r="A106" t="s">
        <v>4</v>
      </c>
      <c r="B106" t="s">
        <v>26</v>
      </c>
      <c r="C106" t="s">
        <v>13</v>
      </c>
      <c r="D106" s="3">
        <f t="shared" si="29"/>
        <v>-13265.999999999995</v>
      </c>
      <c r="E106" s="3">
        <f t="shared" ca="1" si="30"/>
        <v>-25790.495518608932</v>
      </c>
    </row>
    <row r="107" spans="1:5" x14ac:dyDescent="0.25">
      <c r="A107" t="s">
        <v>4</v>
      </c>
      <c r="B107" t="s">
        <v>26</v>
      </c>
      <c r="C107" t="s">
        <v>14</v>
      </c>
      <c r="D107" s="3">
        <f t="shared" si="29"/>
        <v>-10841.999999999998</v>
      </c>
      <c r="E107" s="3">
        <f t="shared" ca="1" si="30"/>
        <v>-21398.155376190978</v>
      </c>
    </row>
    <row r="108" spans="1:5" x14ac:dyDescent="0.25">
      <c r="A108" t="s">
        <v>4</v>
      </c>
      <c r="B108" t="s">
        <v>26</v>
      </c>
      <c r="C108" t="s">
        <v>15</v>
      </c>
      <c r="D108" s="3">
        <f t="shared" si="29"/>
        <v>-9080.0000000000036</v>
      </c>
      <c r="E108" s="3">
        <f t="shared" ca="1" si="30"/>
        <v>-18259.260836471465</v>
      </c>
    </row>
    <row r="109" spans="1:5" x14ac:dyDescent="0.25">
      <c r="A109" t="s">
        <v>4</v>
      </c>
      <c r="B109" t="s">
        <v>26</v>
      </c>
      <c r="C109" t="s">
        <v>16</v>
      </c>
      <c r="D109" s="3">
        <f t="shared" si="29"/>
        <v>-7560.0000000000009</v>
      </c>
      <c r="E109" s="3">
        <f t="shared" ca="1" si="30"/>
        <v>-17017.957409544018</v>
      </c>
    </row>
    <row r="110" spans="1:5" x14ac:dyDescent="0.25">
      <c r="A110" t="s">
        <v>4</v>
      </c>
      <c r="B110" t="s">
        <v>26</v>
      </c>
      <c r="C110" t="s">
        <v>17</v>
      </c>
      <c r="D110" s="3">
        <f t="shared" si="29"/>
        <v>-8095.0000000000009</v>
      </c>
      <c r="E110" s="3">
        <f t="shared" ca="1" si="30"/>
        <v>-16632.576283141392</v>
      </c>
    </row>
    <row r="111" spans="1:5" x14ac:dyDescent="0.25">
      <c r="A111" t="s">
        <v>4</v>
      </c>
      <c r="B111" t="s">
        <v>26</v>
      </c>
      <c r="C111" t="s">
        <v>18</v>
      </c>
      <c r="D111" s="3">
        <f t="shared" si="29"/>
        <v>-7608.0000000000009</v>
      </c>
      <c r="E111" s="3">
        <f t="shared" ca="1" si="30"/>
        <v>-15551.702057701839</v>
      </c>
    </row>
    <row r="112" spans="1:5" x14ac:dyDescent="0.25">
      <c r="A112" t="s">
        <v>4</v>
      </c>
      <c r="B112" t="s">
        <v>26</v>
      </c>
      <c r="C112" t="s">
        <v>19</v>
      </c>
      <c r="D112" s="3">
        <f t="shared" si="29"/>
        <v>-6697.0000000000009</v>
      </c>
      <c r="E112" s="3">
        <f t="shared" ca="1" si="30"/>
        <v>-13982.299092112235</v>
      </c>
    </row>
    <row r="113" spans="1:13" x14ac:dyDescent="0.25">
      <c r="A113" t="s">
        <v>4</v>
      </c>
      <c r="B113" t="s">
        <v>26</v>
      </c>
      <c r="C113" t="s">
        <v>20</v>
      </c>
      <c r="D113" s="3">
        <f t="shared" si="29"/>
        <v>-5602.9999999999982</v>
      </c>
      <c r="E113" s="3">
        <f t="shared" ca="1" si="30"/>
        <v>-11717.835505431669</v>
      </c>
    </row>
    <row r="114" spans="1:13" x14ac:dyDescent="0.25">
      <c r="A114" t="s">
        <v>4</v>
      </c>
      <c r="B114" t="s">
        <v>26</v>
      </c>
      <c r="C114" t="s">
        <v>21</v>
      </c>
      <c r="D114" s="3">
        <f t="shared" si="29"/>
        <v>-3982.9999999999991</v>
      </c>
      <c r="E114" s="3">
        <f t="shared" ca="1" si="30"/>
        <v>-10532.934867082444</v>
      </c>
    </row>
    <row r="115" spans="1:13" x14ac:dyDescent="0.25">
      <c r="A115" t="s">
        <v>4</v>
      </c>
      <c r="B115" t="s">
        <v>26</v>
      </c>
      <c r="C115" t="s">
        <v>22</v>
      </c>
      <c r="D115" s="3">
        <f t="shared" si="29"/>
        <v>-2783.9999999999991</v>
      </c>
      <c r="E115" s="3">
        <f t="shared" ca="1" si="30"/>
        <v>-8650.5073077523048</v>
      </c>
    </row>
    <row r="116" spans="1:13" x14ac:dyDescent="0.25">
      <c r="A116" t="s">
        <v>4</v>
      </c>
      <c r="B116" t="s">
        <v>26</v>
      </c>
      <c r="C116" t="s">
        <v>23</v>
      </c>
      <c r="D116" s="3">
        <f t="shared" si="29"/>
        <v>-1484</v>
      </c>
      <c r="E116" s="3">
        <f t="shared" ca="1" si="30"/>
        <v>-6555.6491550529117</v>
      </c>
    </row>
    <row r="117" spans="1:13" x14ac:dyDescent="0.25">
      <c r="A117" t="s">
        <v>4</v>
      </c>
      <c r="B117" t="s">
        <v>26</v>
      </c>
      <c r="C117" t="s">
        <v>24</v>
      </c>
      <c r="D117" s="3">
        <f t="shared" si="29"/>
        <v>-746</v>
      </c>
      <c r="E117" s="3">
        <f t="shared" ca="1" si="30"/>
        <v>-4561.329650630114</v>
      </c>
    </row>
    <row r="118" spans="1:13" x14ac:dyDescent="0.25">
      <c r="A118" t="s">
        <v>4</v>
      </c>
      <c r="B118" t="s">
        <v>26</v>
      </c>
      <c r="C118" t="s">
        <v>25</v>
      </c>
      <c r="D118" s="3">
        <f t="shared" si="29"/>
        <v>-438.99999999999994</v>
      </c>
      <c r="E118" s="3">
        <f t="shared" ca="1" si="30"/>
        <v>-2760.3471037468189</v>
      </c>
    </row>
    <row r="120" spans="1:13" x14ac:dyDescent="0.25">
      <c r="A120" s="2" t="s">
        <v>39</v>
      </c>
    </row>
    <row r="121" spans="1:13" x14ac:dyDescent="0.25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25">
      <c r="A122" t="s">
        <v>4</v>
      </c>
      <c r="B122" t="s">
        <v>27</v>
      </c>
      <c r="C122" t="s">
        <v>8</v>
      </c>
      <c r="D122" s="3">
        <f>D55</f>
        <v>37638</v>
      </c>
      <c r="E122" s="3">
        <f ca="1">OFFSET(C55,0,$A$121)</f>
        <v>72411.203664876637</v>
      </c>
      <c r="F122" s="3"/>
      <c r="G122" s="3">
        <f ca="1">E122-D122</f>
        <v>34773.203664876637</v>
      </c>
      <c r="H122" s="8">
        <f ca="1">G122/D122*100</f>
        <v>92.388553230449645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25">
      <c r="A123" t="s">
        <v>4</v>
      </c>
      <c r="B123" t="s">
        <v>27</v>
      </c>
      <c r="C123" t="s">
        <v>9</v>
      </c>
      <c r="D123" s="3">
        <f>D56</f>
        <v>38648</v>
      </c>
      <c r="E123" s="3">
        <f t="shared" ref="E123:E139" ca="1" si="31">OFFSET(C56,0,$A$121)</f>
        <v>69259.574029150433</v>
      </c>
      <c r="F123" s="3"/>
      <c r="G123" s="3">
        <f t="shared" ref="G123:G139" ca="1" si="32">E123-D123</f>
        <v>30611.574029150433</v>
      </c>
      <c r="H123" s="8">
        <f ca="1">G123/D123*100</f>
        <v>79.206101296704702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25">
      <c r="A124" t="s">
        <v>4</v>
      </c>
      <c r="B124" t="s">
        <v>27</v>
      </c>
      <c r="C124" t="s">
        <v>10</v>
      </c>
      <c r="D124" s="3">
        <f t="shared" ref="D124:D139" si="33">D57</f>
        <v>38909</v>
      </c>
      <c r="E124" s="3">
        <f t="shared" ca="1" si="31"/>
        <v>68994.254072092095</v>
      </c>
      <c r="F124" s="3"/>
      <c r="G124" s="3">
        <f t="shared" ca="1" si="32"/>
        <v>30085.254072092095</v>
      </c>
      <c r="H124" s="8">
        <f t="shared" ref="H124:H139" ca="1" si="34">G124/D124*100</f>
        <v>77.322095330365968</v>
      </c>
      <c r="J124">
        <v>2031</v>
      </c>
    </row>
    <row r="125" spans="1:13" x14ac:dyDescent="0.25">
      <c r="A125" t="s">
        <v>4</v>
      </c>
      <c r="B125" t="s">
        <v>27</v>
      </c>
      <c r="C125" t="s">
        <v>11</v>
      </c>
      <c r="D125" s="3">
        <f t="shared" si="33"/>
        <v>33754.999999999993</v>
      </c>
      <c r="E125" s="3">
        <f t="shared" ca="1" si="31"/>
        <v>65611.395892762463</v>
      </c>
      <c r="F125" s="3"/>
      <c r="G125" s="3">
        <f t="shared" ca="1" si="32"/>
        <v>31856.39589276247</v>
      </c>
      <c r="H125" s="8">
        <f t="shared" ca="1" si="34"/>
        <v>94.375339631943348</v>
      </c>
      <c r="J125">
        <v>2036</v>
      </c>
    </row>
    <row r="126" spans="1:13" x14ac:dyDescent="0.25">
      <c r="A126" t="s">
        <v>4</v>
      </c>
      <c r="B126" t="s">
        <v>27</v>
      </c>
      <c r="C126" t="s">
        <v>12</v>
      </c>
      <c r="D126" s="3">
        <f t="shared" si="33"/>
        <v>29828.999999999996</v>
      </c>
      <c r="E126" s="3">
        <f t="shared" ca="1" si="31"/>
        <v>56392.008908295596</v>
      </c>
      <c r="F126" s="3"/>
      <c r="G126" s="3">
        <f t="shared" ca="1" si="32"/>
        <v>26563.0089082956</v>
      </c>
      <c r="H126" s="8">
        <f t="shared" ca="1" si="34"/>
        <v>89.050953462387611</v>
      </c>
      <c r="J126">
        <v>2041</v>
      </c>
    </row>
    <row r="127" spans="1:13" x14ac:dyDescent="0.25">
      <c r="A127" t="s">
        <v>4</v>
      </c>
      <c r="B127" t="s">
        <v>27</v>
      </c>
      <c r="C127" t="s">
        <v>13</v>
      </c>
      <c r="D127" s="3">
        <f t="shared" si="33"/>
        <v>26291.999999999993</v>
      </c>
      <c r="E127" s="3">
        <f t="shared" ca="1" si="31"/>
        <v>50766.405647575972</v>
      </c>
      <c r="F127" s="3"/>
      <c r="G127" s="3">
        <f t="shared" ca="1" si="32"/>
        <v>24474.405647575979</v>
      </c>
      <c r="H127" s="8">
        <f t="shared" ca="1" si="34"/>
        <v>93.086892011166839</v>
      </c>
    </row>
    <row r="128" spans="1:13" x14ac:dyDescent="0.25">
      <c r="A128" t="s">
        <v>4</v>
      </c>
      <c r="B128" t="s">
        <v>27</v>
      </c>
      <c r="C128" t="s">
        <v>14</v>
      </c>
      <c r="D128" s="3">
        <f t="shared" si="33"/>
        <v>21656.999999999993</v>
      </c>
      <c r="E128" s="3">
        <f t="shared" ca="1" si="31"/>
        <v>43225.609079076334</v>
      </c>
      <c r="F128" s="3"/>
      <c r="G128" s="3">
        <f t="shared" ca="1" si="32"/>
        <v>21568.609079076341</v>
      </c>
      <c r="H128" s="8">
        <f t="shared" ca="1" si="34"/>
        <v>99.591859810113817</v>
      </c>
    </row>
    <row r="129" spans="1:8" x14ac:dyDescent="0.25">
      <c r="A129" t="s">
        <v>4</v>
      </c>
      <c r="B129" t="s">
        <v>27</v>
      </c>
      <c r="C129" t="s">
        <v>15</v>
      </c>
      <c r="D129" s="3">
        <f t="shared" si="33"/>
        <v>18420.000000000007</v>
      </c>
      <c r="E129" s="3">
        <f t="shared" ca="1" si="31"/>
        <v>37220.661747303973</v>
      </c>
      <c r="F129" s="3"/>
      <c r="G129" s="3">
        <f t="shared" ca="1" si="32"/>
        <v>18800.661747303966</v>
      </c>
      <c r="H129" s="8">
        <f t="shared" ca="1" si="34"/>
        <v>102.06656757494005</v>
      </c>
    </row>
    <row r="130" spans="1:8" x14ac:dyDescent="0.25">
      <c r="A130" t="s">
        <v>4</v>
      </c>
      <c r="B130" t="s">
        <v>27</v>
      </c>
      <c r="C130" t="s">
        <v>16</v>
      </c>
      <c r="D130" s="3">
        <f t="shared" si="33"/>
        <v>15812</v>
      </c>
      <c r="E130" s="3">
        <f t="shared" ca="1" si="31"/>
        <v>35257.725819578453</v>
      </c>
      <c r="F130" s="3"/>
      <c r="G130" s="3">
        <f t="shared" ca="1" si="32"/>
        <v>19445.725819578453</v>
      </c>
      <c r="H130" s="8">
        <f t="shared" ca="1" si="34"/>
        <v>122.98081090044558</v>
      </c>
    </row>
    <row r="131" spans="1:8" x14ac:dyDescent="0.25">
      <c r="A131" t="s">
        <v>4</v>
      </c>
      <c r="B131" t="s">
        <v>27</v>
      </c>
      <c r="C131" t="s">
        <v>17</v>
      </c>
      <c r="D131" s="3">
        <f t="shared" si="33"/>
        <v>16850.999999999996</v>
      </c>
      <c r="E131" s="3">
        <f t="shared" ca="1" si="31"/>
        <v>34662.854166953519</v>
      </c>
      <c r="F131" s="3"/>
      <c r="G131" s="3">
        <f t="shared" ca="1" si="32"/>
        <v>17811.854166953523</v>
      </c>
      <c r="H131" s="8">
        <f t="shared" ca="1" si="34"/>
        <v>105.70206021573514</v>
      </c>
    </row>
    <row r="132" spans="1:8" x14ac:dyDescent="0.25">
      <c r="A132" t="s">
        <v>4</v>
      </c>
      <c r="B132" t="s">
        <v>27</v>
      </c>
      <c r="C132" t="s">
        <v>18</v>
      </c>
      <c r="D132" s="3">
        <f t="shared" si="33"/>
        <v>16005</v>
      </c>
      <c r="E132" s="3">
        <f t="shared" ca="1" si="31"/>
        <v>32709.318682345191</v>
      </c>
      <c r="F132" s="3"/>
      <c r="G132" s="3">
        <f ca="1">E132-D132</f>
        <v>16704.318682345191</v>
      </c>
      <c r="H132" s="8">
        <f t="shared" ca="1" si="34"/>
        <v>104.3693763345529</v>
      </c>
    </row>
    <row r="133" spans="1:8" x14ac:dyDescent="0.25">
      <c r="A133" t="s">
        <v>4</v>
      </c>
      <c r="B133" t="s">
        <v>27</v>
      </c>
      <c r="C133" t="s">
        <v>19</v>
      </c>
      <c r="D133" s="3">
        <f t="shared" si="33"/>
        <v>14076</v>
      </c>
      <c r="E133" s="3">
        <f t="shared" ca="1" si="31"/>
        <v>29446.202734753111</v>
      </c>
      <c r="F133" s="3"/>
      <c r="G133" s="3">
        <f ca="1">E133-D133</f>
        <v>15370.202734753111</v>
      </c>
      <c r="H133" s="8">
        <f t="shared" ca="1" si="34"/>
        <v>109.19439283001641</v>
      </c>
    </row>
    <row r="134" spans="1:8" x14ac:dyDescent="0.25">
      <c r="A134" t="s">
        <v>4</v>
      </c>
      <c r="B134" t="s">
        <v>27</v>
      </c>
      <c r="C134" t="s">
        <v>20</v>
      </c>
      <c r="D134" s="3">
        <f t="shared" si="33"/>
        <v>11679.999999999998</v>
      </c>
      <c r="E134" s="3">
        <f t="shared" ca="1" si="31"/>
        <v>24702.429929010643</v>
      </c>
      <c r="F134" s="3"/>
      <c r="G134" s="3">
        <f t="shared" ca="1" si="32"/>
        <v>13022.429929010645</v>
      </c>
      <c r="H134" s="8">
        <f t="shared" ca="1" si="34"/>
        <v>111.49340692646102</v>
      </c>
    </row>
    <row r="135" spans="1:8" x14ac:dyDescent="0.25">
      <c r="A135" t="s">
        <v>4</v>
      </c>
      <c r="B135" t="s">
        <v>27</v>
      </c>
      <c r="C135" t="s">
        <v>21</v>
      </c>
      <c r="D135" s="3">
        <f t="shared" si="33"/>
        <v>8355</v>
      </c>
      <c r="E135" s="3">
        <f t="shared" ca="1" si="31"/>
        <v>22313.813467203501</v>
      </c>
      <c r="F135" s="3"/>
      <c r="G135" s="3">
        <f t="shared" ca="1" si="32"/>
        <v>13958.813467203501</v>
      </c>
      <c r="H135" s="8">
        <f t="shared" ca="1" si="34"/>
        <v>167.07137602876722</v>
      </c>
    </row>
    <row r="136" spans="1:8" x14ac:dyDescent="0.25">
      <c r="A136" t="s">
        <v>4</v>
      </c>
      <c r="B136" t="s">
        <v>27</v>
      </c>
      <c r="C136" t="s">
        <v>22</v>
      </c>
      <c r="D136" s="3">
        <f t="shared" si="33"/>
        <v>5760.0000000000009</v>
      </c>
      <c r="E136" s="3">
        <f t="shared" ca="1" si="31"/>
        <v>18708.908093921607</v>
      </c>
      <c r="F136" s="3"/>
      <c r="G136" s="3">
        <f t="shared" ca="1" si="32"/>
        <v>12948.908093921607</v>
      </c>
      <c r="H136" s="8">
        <f t="shared" ca="1" si="34"/>
        <v>224.80743218613898</v>
      </c>
    </row>
    <row r="137" spans="1:8" x14ac:dyDescent="0.25">
      <c r="A137" t="s">
        <v>4</v>
      </c>
      <c r="B137" t="s">
        <v>27</v>
      </c>
      <c r="C137" t="s">
        <v>23</v>
      </c>
      <c r="D137" s="3">
        <f t="shared" si="33"/>
        <v>3144</v>
      </c>
      <c r="E137" s="3">
        <f t="shared" ca="1" si="31"/>
        <v>14441.474041690253</v>
      </c>
      <c r="F137" s="3"/>
      <c r="G137" s="3">
        <f t="shared" ca="1" si="32"/>
        <v>11297.474041690253</v>
      </c>
      <c r="H137" s="8">
        <f t="shared" ca="1" si="34"/>
        <v>359.33441608429558</v>
      </c>
    </row>
    <row r="138" spans="1:8" x14ac:dyDescent="0.25">
      <c r="A138" t="s">
        <v>4</v>
      </c>
      <c r="B138" t="s">
        <v>27</v>
      </c>
      <c r="C138" t="s">
        <v>24</v>
      </c>
      <c r="D138" s="3">
        <f t="shared" si="33"/>
        <v>1735</v>
      </c>
      <c r="E138" s="3">
        <f t="shared" ca="1" si="31"/>
        <v>10183.049599171052</v>
      </c>
      <c r="F138" s="3"/>
      <c r="G138" s="3">
        <f t="shared" ca="1" si="32"/>
        <v>8448.0495991710523</v>
      </c>
      <c r="H138" s="8">
        <f t="shared" ca="1" si="34"/>
        <v>486.91928525481563</v>
      </c>
    </row>
    <row r="139" spans="1:8" x14ac:dyDescent="0.25">
      <c r="A139" t="s">
        <v>4</v>
      </c>
      <c r="B139" t="s">
        <v>27</v>
      </c>
      <c r="C139" t="s">
        <v>25</v>
      </c>
      <c r="D139" s="3">
        <f t="shared" si="33"/>
        <v>1144</v>
      </c>
      <c r="E139" s="3">
        <f t="shared" ca="1" si="31"/>
        <v>6353.155357429875</v>
      </c>
      <c r="F139" s="3"/>
      <c r="G139" s="3">
        <f t="shared" ca="1" si="32"/>
        <v>5209.155357429875</v>
      </c>
      <c r="H139" s="8">
        <f t="shared" ca="1" si="34"/>
        <v>455.34574802708698</v>
      </c>
    </row>
    <row r="141" spans="1:8" x14ac:dyDescent="0.25">
      <c r="A141" s="2" t="s">
        <v>41</v>
      </c>
    </row>
    <row r="142" spans="1:8" x14ac:dyDescent="0.25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25">
      <c r="A143" t="s">
        <v>42</v>
      </c>
      <c r="D143" s="3">
        <v>339710</v>
      </c>
      <c r="E143" s="3">
        <v>416291.01144610828</v>
      </c>
      <c r="F143" s="3">
        <v>500911.41736523918</v>
      </c>
      <c r="G143" s="3">
        <v>592964.72825410916</v>
      </c>
    </row>
    <row r="144" spans="1:8" x14ac:dyDescent="0.25">
      <c r="A144" t="s">
        <v>43</v>
      </c>
      <c r="D144" s="3">
        <v>43799.464303981971</v>
      </c>
      <c r="E144" s="3">
        <v>51341.013168067642</v>
      </c>
      <c r="F144" s="3">
        <v>59831.118016408727</v>
      </c>
      <c r="G144" s="3">
        <v>69472.728574320761</v>
      </c>
    </row>
    <row r="145" spans="1:7" x14ac:dyDescent="0.25">
      <c r="A145" t="s">
        <v>44</v>
      </c>
      <c r="D145" s="3">
        <v>9294.4971351020631</v>
      </c>
      <c r="E145" s="3">
        <v>11795.856929138146</v>
      </c>
      <c r="F145" s="3">
        <v>14594.546938707372</v>
      </c>
      <c r="G145" s="3">
        <v>17801.045885861517</v>
      </c>
    </row>
    <row r="146" spans="1:7" x14ac:dyDescent="0.25">
      <c r="A146" t="s">
        <v>57</v>
      </c>
      <c r="D146" s="3">
        <v>42076.04427722824</v>
      </c>
      <c r="E146" s="3">
        <v>45075.249680201465</v>
      </c>
      <c r="F146" s="3">
        <v>46816.739811168642</v>
      </c>
      <c r="G146" s="3">
        <v>48023.633990622344</v>
      </c>
    </row>
    <row r="147" spans="1:7" x14ac:dyDescent="0.25">
      <c r="A147" t="s">
        <v>45</v>
      </c>
      <c r="D147" s="3">
        <v>416291.01144610828</v>
      </c>
      <c r="E147" s="3">
        <v>500911.41736523918</v>
      </c>
      <c r="F147" s="3">
        <v>592964.72825410916</v>
      </c>
      <c r="G147" s="3">
        <v>692660.04493319069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Kevin Gock</cp:lastModifiedBy>
  <cp:lastPrinted>2023-11-15T00:39:55Z</cp:lastPrinted>
  <dcterms:created xsi:type="dcterms:W3CDTF">2023-11-10T01:45:22Z</dcterms:created>
  <dcterms:modified xsi:type="dcterms:W3CDTF">2025-02-27T23:46:49Z</dcterms:modified>
</cp:coreProperties>
</file>