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G:\EPLA\Demography Team\1. Projects\2024 Aboriginal Projections Update\Updated files\"/>
    </mc:Choice>
  </mc:AlternateContent>
  <xr:revisionPtr revIDLastSave="0" documentId="8_{D5D20368-BCD6-44B6-BE32-F6F30D425845}" xr6:coauthVersionLast="47" xr6:coauthVersionMax="47" xr10:uidLastSave="{00000000-0000-0000-0000-000000000000}"/>
  <bookViews>
    <workbookView xWindow="33390" yWindow="3285" windowWidth="23040" windowHeight="12300" activeTab="1" xr2:uid="{B55B7DD1-DB46-496C-BD21-197DFE189BB6}"/>
  </bookViews>
  <sheets>
    <sheet name="Summary" sheetId="1" r:id="rId1"/>
    <sheet name="DataPrep" sheetId="2" r:id="rId2"/>
  </sheets>
  <definedNames>
    <definedName name="_xlnm.Print_Area" localSheetId="0">Summary!$A$1:$L$108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3" i="2" l="1"/>
  <c r="G13" i="2"/>
  <c r="H13" i="2"/>
  <c r="E13" i="2"/>
  <c r="D102" i="2" l="1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01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83" i="2"/>
  <c r="B107" i="1"/>
  <c r="K122" i="2"/>
  <c r="M122" i="2" s="1"/>
  <c r="B91" i="1"/>
  <c r="F93" i="1"/>
  <c r="G93" i="1"/>
  <c r="H93" i="1"/>
  <c r="F94" i="1"/>
  <c r="G94" i="1"/>
  <c r="H94" i="1"/>
  <c r="F95" i="1"/>
  <c r="G95" i="1"/>
  <c r="H95" i="1"/>
  <c r="F96" i="1"/>
  <c r="G96" i="1"/>
  <c r="H96" i="1"/>
  <c r="F97" i="1"/>
  <c r="G97" i="1"/>
  <c r="H97" i="1"/>
  <c r="E94" i="1"/>
  <c r="E95" i="1"/>
  <c r="E96" i="1"/>
  <c r="E97" i="1"/>
  <c r="E93" i="1"/>
  <c r="F92" i="1"/>
  <c r="G92" i="1"/>
  <c r="H92" i="1"/>
  <c r="E92" i="1"/>
  <c r="B94" i="1"/>
  <c r="B95" i="1"/>
  <c r="B96" i="1"/>
  <c r="B97" i="1"/>
  <c r="B93" i="1"/>
  <c r="B79" i="1"/>
  <c r="B83" i="1"/>
  <c r="B84" i="1"/>
  <c r="B85" i="1"/>
  <c r="B86" i="1"/>
  <c r="B82" i="1"/>
  <c r="H80" i="1"/>
  <c r="E80" i="1"/>
  <c r="F80" i="1"/>
  <c r="G80" i="1"/>
  <c r="D80" i="1"/>
  <c r="B27" i="1"/>
  <c r="E30" i="1"/>
  <c r="F30" i="1"/>
  <c r="G30" i="1"/>
  <c r="H30" i="1"/>
  <c r="I30" i="1"/>
  <c r="J30" i="1"/>
  <c r="D30" i="1"/>
  <c r="E28" i="1"/>
  <c r="F28" i="1"/>
  <c r="G28" i="1"/>
  <c r="H28" i="1"/>
  <c r="I28" i="1"/>
  <c r="J28" i="1"/>
  <c r="D28" i="1"/>
  <c r="G90" i="2"/>
  <c r="G84" i="2"/>
  <c r="G85" i="2" s="1"/>
  <c r="G86" i="2" s="1"/>
  <c r="G87" i="2" s="1"/>
  <c r="J80" i="1" l="1"/>
  <c r="H83" i="2"/>
  <c r="M123" i="2"/>
  <c r="J12" i="2" l="1"/>
  <c r="B2" i="1"/>
  <c r="B1" i="1"/>
  <c r="E102" i="2"/>
  <c r="E103" i="2"/>
  <c r="E104" i="2"/>
  <c r="E105" i="2"/>
  <c r="E106" i="2"/>
  <c r="E107" i="2"/>
  <c r="E108" i="2"/>
  <c r="E109" i="2"/>
  <c r="E110" i="2"/>
  <c r="E111" i="2"/>
  <c r="E112" i="2"/>
  <c r="E113" i="2"/>
  <c r="E114" i="2"/>
  <c r="E115" i="2"/>
  <c r="E116" i="2"/>
  <c r="E117" i="2"/>
  <c r="E118" i="2"/>
  <c r="E101" i="2"/>
  <c r="E84" i="2"/>
  <c r="E85" i="2"/>
  <c r="E86" i="2"/>
  <c r="E87" i="2"/>
  <c r="E88" i="2"/>
  <c r="E89" i="2"/>
  <c r="E90" i="2"/>
  <c r="E91" i="2"/>
  <c r="E92" i="2"/>
  <c r="E93" i="2"/>
  <c r="E94" i="2"/>
  <c r="E95" i="2"/>
  <c r="E96" i="2"/>
  <c r="E97" i="2"/>
  <c r="E98" i="2"/>
  <c r="E99" i="2"/>
  <c r="E100" i="2"/>
  <c r="E83" i="2"/>
  <c r="D124" i="2"/>
  <c r="H75" i="2"/>
  <c r="H83" i="1" s="1"/>
  <c r="D56" i="2"/>
  <c r="D123" i="2" s="1"/>
  <c r="E56" i="2"/>
  <c r="F56" i="2"/>
  <c r="G56" i="2"/>
  <c r="H56" i="2"/>
  <c r="E123" i="2" s="1"/>
  <c r="D57" i="2"/>
  <c r="E57" i="2"/>
  <c r="F57" i="2"/>
  <c r="G57" i="2"/>
  <c r="H57" i="2"/>
  <c r="E124" i="2" s="1"/>
  <c r="D58" i="2"/>
  <c r="D125" i="2" s="1"/>
  <c r="E58" i="2"/>
  <c r="F58" i="2"/>
  <c r="G58" i="2"/>
  <c r="H58" i="2"/>
  <c r="E125" i="2" s="1"/>
  <c r="D59" i="2"/>
  <c r="E59" i="2"/>
  <c r="F59" i="2"/>
  <c r="F75" i="2" s="1"/>
  <c r="F83" i="1" s="1"/>
  <c r="G59" i="2"/>
  <c r="H59" i="2"/>
  <c r="E126" i="2" s="1"/>
  <c r="D60" i="2"/>
  <c r="E60" i="2"/>
  <c r="F60" i="2"/>
  <c r="G60" i="2"/>
  <c r="H60" i="2"/>
  <c r="E127" i="2" s="1"/>
  <c r="D61" i="2"/>
  <c r="D128" i="2" s="1"/>
  <c r="E61" i="2"/>
  <c r="F61" i="2"/>
  <c r="G61" i="2"/>
  <c r="H61" i="2"/>
  <c r="E128" i="2" s="1"/>
  <c r="D62" i="2"/>
  <c r="D129" i="2" s="1"/>
  <c r="E62" i="2"/>
  <c r="F62" i="2"/>
  <c r="G62" i="2"/>
  <c r="H62" i="2"/>
  <c r="E129" i="2" s="1"/>
  <c r="D63" i="2"/>
  <c r="D130" i="2" s="1"/>
  <c r="E63" i="2"/>
  <c r="F63" i="2"/>
  <c r="G63" i="2"/>
  <c r="H63" i="2"/>
  <c r="E130" i="2" s="1"/>
  <c r="D64" i="2"/>
  <c r="E64" i="2"/>
  <c r="F64" i="2"/>
  <c r="G64" i="2"/>
  <c r="H64" i="2"/>
  <c r="E131" i="2" s="1"/>
  <c r="D65" i="2"/>
  <c r="D132" i="2" s="1"/>
  <c r="E65" i="2"/>
  <c r="F65" i="2"/>
  <c r="G65" i="2"/>
  <c r="H65" i="2"/>
  <c r="E132" i="2" s="1"/>
  <c r="D66" i="2"/>
  <c r="D133" i="2" s="1"/>
  <c r="E66" i="2"/>
  <c r="F66" i="2"/>
  <c r="G66" i="2"/>
  <c r="H66" i="2"/>
  <c r="E133" i="2" s="1"/>
  <c r="D67" i="2"/>
  <c r="D134" i="2" s="1"/>
  <c r="E67" i="2"/>
  <c r="F67" i="2"/>
  <c r="G67" i="2"/>
  <c r="H67" i="2"/>
  <c r="E134" i="2" s="1"/>
  <c r="D68" i="2"/>
  <c r="E68" i="2"/>
  <c r="F68" i="2"/>
  <c r="G68" i="2"/>
  <c r="H68" i="2"/>
  <c r="E135" i="2" s="1"/>
  <c r="D69" i="2"/>
  <c r="D136" i="2" s="1"/>
  <c r="E69" i="2"/>
  <c r="F69" i="2"/>
  <c r="G69" i="2"/>
  <c r="H69" i="2"/>
  <c r="E136" i="2" s="1"/>
  <c r="D70" i="2"/>
  <c r="D137" i="2" s="1"/>
  <c r="E70" i="2"/>
  <c r="F70" i="2"/>
  <c r="G70" i="2"/>
  <c r="H70" i="2"/>
  <c r="E137" i="2" s="1"/>
  <c r="D71" i="2"/>
  <c r="D138" i="2" s="1"/>
  <c r="E71" i="2"/>
  <c r="F71" i="2"/>
  <c r="G71" i="2"/>
  <c r="H71" i="2"/>
  <c r="E138" i="2" s="1"/>
  <c r="D72" i="2"/>
  <c r="D139" i="2" s="1"/>
  <c r="E72" i="2"/>
  <c r="F72" i="2"/>
  <c r="G72" i="2"/>
  <c r="H72" i="2"/>
  <c r="E139" i="2" s="1"/>
  <c r="E55" i="2"/>
  <c r="E74" i="2" s="1"/>
  <c r="E82" i="1" s="1"/>
  <c r="F55" i="2"/>
  <c r="G55" i="2"/>
  <c r="H55" i="2"/>
  <c r="E122" i="2" s="1"/>
  <c r="D55" i="2"/>
  <c r="D74" i="2" s="1"/>
  <c r="D82" i="1" s="1"/>
  <c r="C14" i="2"/>
  <c r="C15" i="2" s="1"/>
  <c r="E31" i="1" s="1"/>
  <c r="D14" i="2"/>
  <c r="D15" i="2" s="1"/>
  <c r="F31" i="1" s="1"/>
  <c r="E15" i="2"/>
  <c r="G31" i="1" s="1"/>
  <c r="F15" i="2"/>
  <c r="H31" i="1" s="1"/>
  <c r="G15" i="2"/>
  <c r="I31" i="1" s="1"/>
  <c r="H15" i="2"/>
  <c r="J31" i="1" s="1"/>
  <c r="B14" i="2"/>
  <c r="B15" i="2" s="1"/>
  <c r="D31" i="1" s="1"/>
  <c r="E75" i="2" l="1"/>
  <c r="E83" i="1" s="1"/>
  <c r="G74" i="2"/>
  <c r="E77" i="2"/>
  <c r="E85" i="1" s="1"/>
  <c r="G75" i="2"/>
  <c r="G83" i="1" s="1"/>
  <c r="G77" i="2"/>
  <c r="G85" i="1" s="1"/>
  <c r="D77" i="2"/>
  <c r="D85" i="1" s="1"/>
  <c r="G78" i="2"/>
  <c r="G86" i="1" s="1"/>
  <c r="G76" i="2"/>
  <c r="G84" i="1" s="1"/>
  <c r="D75" i="2"/>
  <c r="D83" i="1" s="1"/>
  <c r="I83" i="1" s="1"/>
  <c r="J83" i="1" s="1"/>
  <c r="F74" i="2"/>
  <c r="F82" i="1" s="1"/>
  <c r="F78" i="2"/>
  <c r="F86" i="1" s="1"/>
  <c r="F76" i="2"/>
  <c r="F84" i="1" s="1"/>
  <c r="F77" i="2"/>
  <c r="F85" i="1" s="1"/>
  <c r="E78" i="2"/>
  <c r="E76" i="2"/>
  <c r="E84" i="1" s="1"/>
  <c r="E79" i="2"/>
  <c r="E87" i="1" s="1"/>
  <c r="E86" i="1"/>
  <c r="G82" i="1"/>
  <c r="H78" i="2"/>
  <c r="H86" i="1" s="1"/>
  <c r="H76" i="2"/>
  <c r="H84" i="1" s="1"/>
  <c r="H74" i="2"/>
  <c r="D78" i="2"/>
  <c r="D86" i="1" s="1"/>
  <c r="D76" i="2"/>
  <c r="D84" i="1" s="1"/>
  <c r="D135" i="2"/>
  <c r="D127" i="2"/>
  <c r="H77" i="2"/>
  <c r="H85" i="1" s="1"/>
  <c r="D122" i="2"/>
  <c r="D126" i="2"/>
  <c r="D131" i="2"/>
  <c r="I85" i="1" l="1"/>
  <c r="J85" i="1" s="1"/>
  <c r="F79" i="2"/>
  <c r="F87" i="1" s="1"/>
  <c r="I84" i="1"/>
  <c r="J84" i="1" s="1"/>
  <c r="I86" i="1"/>
  <c r="J86" i="1" s="1"/>
  <c r="G79" i="2"/>
  <c r="G87" i="1" s="1"/>
  <c r="D79" i="2"/>
  <c r="D87" i="1" s="1"/>
  <c r="H79" i="2"/>
  <c r="H87" i="1" s="1"/>
  <c r="H82" i="1"/>
  <c r="I82" i="1" s="1"/>
  <c r="J82" i="1" s="1"/>
  <c r="G92" i="2"/>
  <c r="G93" i="2" s="1"/>
  <c r="I87" i="1" l="1"/>
  <c r="J87" i="1" s="1"/>
  <c r="G122" i="2"/>
  <c r="H122" i="2" s="1"/>
  <c r="G138" i="2"/>
  <c r="H138" i="2" s="1"/>
  <c r="G131" i="2"/>
  <c r="H131" i="2" s="1"/>
  <c r="G133" i="2"/>
  <c r="H133" i="2" s="1"/>
  <c r="G128" i="2"/>
  <c r="H128" i="2" s="1"/>
  <c r="G134" i="2"/>
  <c r="H134" i="2" s="1"/>
  <c r="G139" i="2"/>
  <c r="H139" i="2" s="1"/>
  <c r="G130" i="2"/>
  <c r="H130" i="2" s="1"/>
  <c r="G137" i="2"/>
  <c r="H137" i="2" s="1"/>
  <c r="G126" i="2"/>
  <c r="H126" i="2" s="1"/>
  <c r="G123" i="2"/>
  <c r="H123" i="2" s="1"/>
  <c r="G127" i="2"/>
  <c r="H127" i="2" s="1"/>
  <c r="G125" i="2"/>
  <c r="H125" i="2" s="1"/>
  <c r="G124" i="2"/>
  <c r="H124" i="2" s="1"/>
  <c r="G135" i="2"/>
  <c r="H135" i="2" s="1"/>
  <c r="G129" i="2"/>
  <c r="H129" i="2" s="1"/>
  <c r="G132" i="2"/>
  <c r="H132" i="2" s="1"/>
  <c r="G136" i="2"/>
  <c r="H136" i="2" s="1"/>
</calcChain>
</file>

<file path=xl/sharedStrings.xml><?xml version="1.0" encoding="utf-8"?>
<sst xmlns="http://schemas.openxmlformats.org/spreadsheetml/2006/main" count="395" uniqueCount="66">
  <si>
    <t>Title</t>
  </si>
  <si>
    <t>Region</t>
  </si>
  <si>
    <t>Label</t>
  </si>
  <si>
    <t>Total population</t>
  </si>
  <si>
    <t>Aboriginal</t>
  </si>
  <si>
    <t>Non-Aboriginal</t>
  </si>
  <si>
    <t>Total</t>
  </si>
  <si>
    <t>Females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</si>
  <si>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</si>
  <si>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</si>
  <si>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</si>
  <si>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</si>
  <si>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</si>
  <si>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</si>
  <si>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</si>
  <si>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</si>
  <si>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</si>
  <si>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</si>
  <si>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</si>
  <si>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</si>
  <si>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</si>
  <si>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</si>
  <si>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</si>
  <si>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</si>
  <si>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</si>
  <si>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85+</t>
  </si>
  <si>
    <t>Males</t>
  </si>
  <si>
    <t>Persons</t>
  </si>
  <si>
    <t>Age-sex Aboriginal populations</t>
  </si>
  <si>
    <t>Data for population pyramid</t>
  </si>
  <si>
    <t>Jump-off</t>
  </si>
  <si>
    <t>Selected year</t>
  </si>
  <si>
    <t>0-14</t>
  </si>
  <si>
    <t>15-24</t>
  </si>
  <si>
    <t>25-44</t>
  </si>
  <si>
    <t>45-64</t>
  </si>
  <si>
    <t>65+</t>
  </si>
  <si>
    <t>% Aboriginal</t>
  </si>
  <si>
    <t>% change</t>
  </si>
  <si>
    <t>Data for population change by age group graphs</t>
  </si>
  <si>
    <t>Change</t>
  </si>
  <si>
    <t>Components of change</t>
  </si>
  <si>
    <t>Start-of-period population</t>
  </si>
  <si>
    <t>Births</t>
  </si>
  <si>
    <t>Deaths</t>
  </si>
  <si>
    <t>End-of-period population</t>
  </si>
  <si>
    <t>Aboriginal population</t>
  </si>
  <si>
    <t>Graph title</t>
  </si>
  <si>
    <t>Years</t>
  </si>
  <si>
    <t>Dummy series</t>
  </si>
  <si>
    <t>Graph titles</t>
  </si>
  <si>
    <t>Estimated</t>
  </si>
  <si>
    <t>Projected</t>
  </si>
  <si>
    <t xml:space="preserve">          Select year shown by blue bars</t>
  </si>
  <si>
    <t>Note: % Aboriginal is the percentage of the region's total population which is Aboriginal</t>
  </si>
  <si>
    <t>No.</t>
  </si>
  <si>
    <t>%</t>
  </si>
  <si>
    <t>Net migration &amp; reporting changes</t>
  </si>
  <si>
    <t>Source of estimated population data: Australian Bureau of Statistics</t>
  </si>
  <si>
    <t>Projections of the NSW Aboriginal population</t>
  </si>
  <si>
    <t>Newcastle</t>
  </si>
  <si>
    <t>© Aboriginal Affairs NSW</t>
  </si>
  <si>
    <t>2021-26</t>
  </si>
  <si>
    <t>2026-31</t>
  </si>
  <si>
    <t>2031-36</t>
  </si>
  <si>
    <t>2036-41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</si>
</sst>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#,##0.0"/>
    <numFmt numFmtId="165" formatCode="0.0"/>
    <numFmt numFmtId="166" formatCode="_-* #,##0_-;\-* #,##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FF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37">
    <xf numFmtId="0" fontId="0" fillId="0" borderId="0" xfId="0"/>
    <xf numFmtId="0" fontId="3" fillId="0" borderId="0" xfId="0" applyFont="1"/>
    <xf numFmtId="0" fontId="2" fillId="0" borderId="0" xfId="0" applyFont="1"/>
    <xf numFmtId="3" fontId="0" fillId="0" borderId="0" xfId="0" applyNumberFormat="1"/>
    <xf numFmtId="164" fontId="0" fillId="0" borderId="0" xfId="0" applyNumberFormat="1"/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165" fontId="0" fillId="0" borderId="0" xfId="0" applyNumberFormat="1"/>
    <xf numFmtId="0" fontId="0" fillId="2" borderId="0" xfId="0" applyFill="1"/>
    <xf numFmtId="0" fontId="4" fillId="2" borderId="0" xfId="0" applyFont="1" applyFill="1"/>
    <xf numFmtId="0" fontId="5" fillId="2" borderId="0" xfId="0" applyFont="1" applyFill="1"/>
    <xf numFmtId="0" fontId="0" fillId="2" borderId="0" xfId="0" applyFill="1" applyAlignment="1">
      <alignment vertical="center"/>
    </xf>
    <xf numFmtId="0" fontId="0" fillId="2" borderId="0" xfId="0" applyFill="1" applyAlignment="1">
      <alignment vertical="top"/>
    </xf>
    <xf numFmtId="0" fontId="0" fillId="2" borderId="2" xfId="0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0" fillId="2" borderId="0" xfId="0" applyFill="1" applyAlignment="1">
      <alignment horizontal="right" vertical="center"/>
    </xf>
    <xf numFmtId="0" fontId="0" fillId="2" borderId="1" xfId="0" applyFill="1" applyBorder="1" applyAlignment="1">
      <alignment vertical="center"/>
    </xf>
    <xf numFmtId="3" fontId="0" fillId="2" borderId="1" xfId="0" applyNumberFormat="1" applyFill="1" applyBorder="1" applyAlignment="1">
      <alignment vertical="center"/>
    </xf>
    <xf numFmtId="3" fontId="7" fillId="2" borderId="1" xfId="0" applyNumberFormat="1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3" fontId="0" fillId="2" borderId="0" xfId="0" applyNumberFormat="1" applyFill="1" applyAlignment="1">
      <alignment vertical="center"/>
    </xf>
    <xf numFmtId="3" fontId="7" fillId="2" borderId="0" xfId="0" applyNumberFormat="1" applyFont="1" applyFill="1" applyAlignment="1">
      <alignment vertical="center"/>
    </xf>
    <xf numFmtId="3" fontId="0" fillId="2" borderId="2" xfId="0" applyNumberFormat="1" applyFill="1" applyBorder="1" applyAlignment="1">
      <alignment vertical="center"/>
    </xf>
    <xf numFmtId="3" fontId="7" fillId="2" borderId="2" xfId="0" applyNumberFormat="1" applyFont="1" applyFill="1" applyBorder="1" applyAlignment="1">
      <alignment vertical="center"/>
    </xf>
    <xf numFmtId="164" fontId="0" fillId="2" borderId="1" xfId="0" applyNumberFormat="1" applyFill="1" applyBorder="1" applyAlignment="1">
      <alignment vertical="center"/>
    </xf>
    <xf numFmtId="164" fontId="0" fillId="2" borderId="0" xfId="0" applyNumberFormat="1" applyFill="1" applyAlignment="1">
      <alignment vertical="center"/>
    </xf>
    <xf numFmtId="0" fontId="8" fillId="2" borderId="0" xfId="0" applyFont="1" applyFill="1" applyAlignment="1">
      <alignment vertical="center"/>
    </xf>
    <xf numFmtId="164" fontId="7" fillId="2" borderId="1" xfId="0" applyNumberFormat="1" applyFont="1" applyFill="1" applyBorder="1" applyAlignment="1">
      <alignment vertical="center"/>
    </xf>
    <xf numFmtId="0" fontId="7" fillId="2" borderId="0" xfId="0" applyFont="1" applyFill="1" applyAlignment="1">
      <alignment horizontal="right" vertical="center"/>
    </xf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2" xfId="0" applyFont="1" applyFill="1" applyBorder="1" applyAlignment="1">
      <alignment horizontal="right" vertical="center"/>
    </xf>
    <xf numFmtId="165" fontId="0" fillId="2" borderId="0" xfId="0" applyNumberFormat="1" applyFill="1" applyAlignment="1">
      <alignment vertical="center"/>
    </xf>
    <xf numFmtId="165" fontId="0" fillId="2" borderId="2" xfId="0" applyNumberFormat="1" applyFill="1" applyBorder="1" applyAlignment="1">
      <alignment vertical="center"/>
    </xf>
    <xf numFmtId="0" fontId="8" fillId="2" borderId="0" xfId="0" applyFont="1" applyFill="1"/>
    <xf numFmtId="166" fontId="0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DataPrep!$J$12</c:f>
          <c:strCache>
            <c:ptCount val="1"/>
            <c:pt idx="0">
              <c:v>Aboriginal population, Newcastle</c:v>
            </c:pt>
          </c:strCache>
        </c:strRef>
      </c:tx>
      <c:layout>
        <c:manualLayout>
          <c:xMode val="edge"/>
          <c:yMode val="edge"/>
          <c:x val="0.23243705113783855"/>
          <c:y val="3.58080239970003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8744303596665798"/>
          <c:y val="0.14268372703412074"/>
          <c:w val="0.78200188918692859"/>
          <c:h val="0.63568063142450548"/>
        </c:manualLayout>
      </c:layout>
      <c:scatterChart>
        <c:scatterStyle val="lineMarker"/>
        <c:varyColors val="0"/>
        <c:ser>
          <c:idx val="0"/>
          <c:order val="0"/>
          <c:tx>
            <c:v>Estimated population</c:v>
          </c:tx>
          <c:spPr>
            <a:ln w="254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xVal>
            <c:numRef>
              <c:f>DataPrep!$B$11:$D$11</c:f>
              <c:numCache>
                <c:formatCode>General</c:formatCode>
                <c:ptCount val="3"/>
                <c:pt idx="0">
                  <c:v>2011</c:v>
                </c:pt>
                <c:pt idx="1">
                  <c:v>2016</c:v>
                </c:pt>
                <c:pt idx="2">
                  <c:v>2021</c:v>
                </c:pt>
              </c:numCache>
            </c:numRef>
          </c:xVal>
          <c:yVal>
            <c:numRef>
              <c:f>DataPrep!$B$12:$D$12</c:f>
              <c:numCache>
                <c:formatCode>#,##0</c:formatCode>
                <c:ptCount val="3"/>
                <c:pt idx="0">
                  <c:v>5136</c:v>
                </c:pt>
                <c:pt idx="1">
                  <c:v>7079</c:v>
                </c:pt>
                <c:pt idx="2">
                  <c:v>9684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014-4972-B7B1-2D28CCB62900}"/>
            </c:ext>
          </c:extLst>
        </c:ser>
        <c:ser>
          <c:idx val="1"/>
          <c:order val="1"/>
          <c:tx>
            <c:v>Projected population</c:v>
          </c:tx>
          <c:spPr>
            <a:ln w="19050" cap="rnd">
              <a:solidFill>
                <a:srgbClr val="0000FF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DataPrep!$D$11:$H$11</c:f>
              <c:numCache>
                <c:formatCode>General</c:formatCode>
                <c:ptCount val="5"/>
                <c:pt idx="0">
                  <c:v>2021</c:v>
                </c:pt>
                <c:pt idx="1">
                  <c:v>2026</c:v>
                </c:pt>
                <c:pt idx="2">
                  <c:v>2031</c:v>
                </c:pt>
                <c:pt idx="3">
                  <c:v>2036</c:v>
                </c:pt>
                <c:pt idx="4">
                  <c:v>2041</c:v>
                </c:pt>
              </c:numCache>
            </c:numRef>
          </c:xVal>
          <c:yVal>
            <c:numRef>
              <c:f>DataPrep!$D$12:$H$12</c:f>
              <c:numCache>
                <c:formatCode>#,##0</c:formatCode>
                <c:ptCount val="5"/>
                <c:pt idx="0">
                  <c:v>9684</c:v>
                </c:pt>
                <c:pt idx="1">
                  <c:v>12281.458592594065</c:v>
                </c:pt>
                <c:pt idx="2">
                  <c:v>15137.611949686525</c:v>
                </c:pt>
                <c:pt idx="3">
                  <c:v>18241.108268635697</c:v>
                </c:pt>
                <c:pt idx="4">
                  <c:v>21601.817952171448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014-4972-B7B1-2D28CCB629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25910616"/>
        <c:axId val="498361568"/>
      </c:scatterChart>
      <c:valAx>
        <c:axId val="425910616"/>
        <c:scaling>
          <c:orientation val="minMax"/>
          <c:max val="2041"/>
          <c:min val="201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98361568"/>
        <c:crosses val="autoZero"/>
        <c:crossBetween val="midCat"/>
        <c:majorUnit val="5"/>
      </c:valAx>
      <c:valAx>
        <c:axId val="498361568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Population</a:t>
                </a:r>
              </a:p>
            </c:rich>
          </c:tx>
          <c:layout>
            <c:manualLayout>
              <c:xMode val="edge"/>
              <c:yMode val="edge"/>
              <c:x val="1.8249999999999999E-2"/>
              <c:y val="0.3273903735517908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2591061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750890203881806"/>
          <c:y val="0.90854780733080753"/>
          <c:w val="0.76520633849454689"/>
          <c:h val="6.9760212524471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bg1">
          <a:lumMod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DataPrep!$J$12</c:f>
          <c:strCache>
            <c:ptCount val="1"/>
            <c:pt idx="0">
              <c:v>Aboriginal population, Newcastle</c:v>
            </c:pt>
          </c:strCache>
        </c:strRef>
      </c:tx>
      <c:layout>
        <c:manualLayout>
          <c:xMode val="edge"/>
          <c:yMode val="edge"/>
          <c:x val="0.22114379297629119"/>
          <c:y val="2.536230712434046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2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8468525809273839"/>
          <c:y val="0.1204961200502111"/>
          <c:w val="0.75167672790901141"/>
          <c:h val="0.7146630720073033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DataPrep!$G$83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tx1">
                <a:lumMod val="50000"/>
                <a:lumOff val="50000"/>
                <a:alpha val="30000"/>
              </a:schemeClr>
            </a:solidFill>
            <a:ln w="15875">
              <a:solidFill>
                <a:schemeClr val="tx1"/>
              </a:solidFill>
            </a:ln>
            <a:effectLst/>
          </c:spPr>
          <c:invertIfNegative val="0"/>
          <c:cat>
            <c:strLit>
              <c:ptCount val="18"/>
              <c:pt idx="0">
                <c:v>0–4</c:v>
              </c:pt>
              <c:pt idx="1">
                <c:v>5–9</c:v>
              </c:pt>
              <c:pt idx="2">
                <c:v>10–14</c:v>
              </c:pt>
              <c:pt idx="3">
                <c:v>15–19</c:v>
              </c:pt>
              <c:pt idx="4">
                <c:v>20–24</c:v>
              </c:pt>
              <c:pt idx="5">
                <c:v>25–29</c:v>
              </c:pt>
              <c:pt idx="6">
                <c:v>30–34</c:v>
              </c:pt>
              <c:pt idx="7">
                <c:v>35–39</c:v>
              </c:pt>
              <c:pt idx="8">
                <c:v>40–44</c:v>
              </c:pt>
              <c:pt idx="9">
                <c:v>45–49</c:v>
              </c:pt>
              <c:pt idx="10">
                <c:v>50–54</c:v>
              </c:pt>
              <c:pt idx="11">
                <c:v>55–59</c:v>
              </c:pt>
              <c:pt idx="12">
                <c:v>60–64</c:v>
              </c:pt>
              <c:pt idx="13">
                <c:v>65–69</c:v>
              </c:pt>
              <c:pt idx="14">
                <c:v>70–74</c:v>
              </c:pt>
              <c:pt idx="15">
                <c:v>75–79</c:v>
              </c:pt>
              <c:pt idx="16">
                <c:v>80–84</c:v>
              </c:pt>
              <c:pt idx="17">
                <c:v>85+</c:v>
              </c:pt>
            </c:strLit>
          </c:cat>
          <c:val>
            <c:numRef>
              <c:f>DataPrep!$D$83:$D$100</c:f>
              <c:numCache>
                <c:formatCode>#,##0</c:formatCode>
                <c:ptCount val="18"/>
                <c:pt idx="0">
                  <c:v>476.74799390735564</c:v>
                </c:pt>
                <c:pt idx="1">
                  <c:v>463.60547832190821</c:v>
                </c:pt>
                <c:pt idx="2">
                  <c:v>498.5573317765332</c:v>
                </c:pt>
                <c:pt idx="3">
                  <c:v>455.23531803277376</c:v>
                </c:pt>
                <c:pt idx="4">
                  <c:v>521.23984747227621</c:v>
                </c:pt>
                <c:pt idx="5">
                  <c:v>451.80289432807092</c:v>
                </c:pt>
                <c:pt idx="6">
                  <c:v>385.85236729560989</c:v>
                </c:pt>
                <c:pt idx="7">
                  <c:v>287.26744249537825</c:v>
                </c:pt>
                <c:pt idx="8">
                  <c:v>225.02589430358276</c:v>
                </c:pt>
                <c:pt idx="9">
                  <c:v>232.38651193578647</c:v>
                </c:pt>
                <c:pt idx="10">
                  <c:v>225.02136536029852</c:v>
                </c:pt>
                <c:pt idx="11">
                  <c:v>187.2548995068785</c:v>
                </c:pt>
                <c:pt idx="12">
                  <c:v>171.94135566680029</c:v>
                </c:pt>
                <c:pt idx="13">
                  <c:v>118.55960384794186</c:v>
                </c:pt>
                <c:pt idx="14">
                  <c:v>54.055623046810211</c:v>
                </c:pt>
                <c:pt idx="15">
                  <c:v>45.829750859608907</c:v>
                </c:pt>
                <c:pt idx="16">
                  <c:v>31.591408642659307</c:v>
                </c:pt>
                <c:pt idx="17">
                  <c:v>28.413676429064537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AC-4566-A49B-6C430AEE5A60}"/>
            </c:ext>
          </c:extLst>
        </c:ser>
        <c:ser>
          <c:idx val="1"/>
          <c:order val="1"/>
          <c:spPr>
            <a:solidFill>
              <a:schemeClr val="tx1">
                <a:lumMod val="50000"/>
                <a:lumOff val="50000"/>
                <a:alpha val="31000"/>
              </a:schemeClr>
            </a:solidFill>
            <a:ln w="15875">
              <a:solidFill>
                <a:schemeClr val="tx1"/>
              </a:solidFill>
            </a:ln>
            <a:effectLst/>
          </c:spPr>
          <c:invertIfNegative val="0"/>
          <c:val>
            <c:numRef>
              <c:f>DataPrep!$D$101:$D$118</c:f>
              <c:numCache>
                <c:formatCode>#,##0</c:formatCode>
                <c:ptCount val="18"/>
                <c:pt idx="0">
                  <c:v>-468.87791298441977</c:v>
                </c:pt>
                <c:pt idx="1">
                  <c:v>-512.317144976338</c:v>
                </c:pt>
                <c:pt idx="2">
                  <c:v>-493.30566898972342</c:v>
                </c:pt>
                <c:pt idx="3">
                  <c:v>-505.35778154190905</c:v>
                </c:pt>
                <c:pt idx="4">
                  <c:v>-528.34437272716593</c:v>
                </c:pt>
                <c:pt idx="5">
                  <c:v>-450.92518445994233</c:v>
                </c:pt>
                <c:pt idx="6">
                  <c:v>-397.63789701785481</c:v>
                </c:pt>
                <c:pt idx="7">
                  <c:v>-287.77356326226862</c:v>
                </c:pt>
                <c:pt idx="8">
                  <c:v>-195.65935801204188</c:v>
                </c:pt>
                <c:pt idx="9">
                  <c:v>-222.53481274291144</c:v>
                </c:pt>
                <c:pt idx="10">
                  <c:v>-222.16225698062698</c:v>
                </c:pt>
                <c:pt idx="11">
                  <c:v>-197.97351353488216</c:v>
                </c:pt>
                <c:pt idx="12">
                  <c:v>-128.8631031034879</c:v>
                </c:pt>
                <c:pt idx="13">
                  <c:v>-88.332471852416276</c:v>
                </c:pt>
                <c:pt idx="14">
                  <c:v>-55.389160190522468</c:v>
                </c:pt>
                <c:pt idx="15">
                  <c:v>-32.135363239402828</c:v>
                </c:pt>
                <c:pt idx="16">
                  <c:v>-26.248489449107886</c:v>
                </c:pt>
                <c:pt idx="17">
                  <c:v>-9.7731834117974774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AC-4566-A49B-6C430AEE5A60}"/>
            </c:ext>
          </c:extLst>
        </c:ser>
        <c:ser>
          <c:idx val="2"/>
          <c:order val="2"/>
          <c:spPr>
            <a:solidFill>
              <a:srgbClr val="0000FF">
                <a:alpha val="40000"/>
              </a:srgbClr>
            </a:solidFill>
            <a:ln>
              <a:noFill/>
            </a:ln>
            <a:effectLst/>
          </c:spPr>
          <c:invertIfNegative val="0"/>
          <c:val>
            <c:numRef>
              <c:f>DataPrep!$E$83:$E$100</c:f>
              <c:numCache>
                <c:formatCode>#,##0</c:formatCode>
                <c:ptCount val="18"/>
                <c:pt idx="0">
                  <c:v>983.27966443586558</c:v>
                </c:pt>
                <c:pt idx="1">
                  <c:v>917.30917774079967</c:v>
                </c:pt>
                <c:pt idx="2">
                  <c:v>938.64524522528143</c:v>
                </c:pt>
                <c:pt idx="3">
                  <c:v>994.73092771255358</c:v>
                </c:pt>
                <c:pt idx="4">
                  <c:v>1069.9499370891797</c:v>
                </c:pt>
                <c:pt idx="5">
                  <c:v>954.4747557899509</c:v>
                </c:pt>
                <c:pt idx="6">
                  <c:v>830.84973016999265</c:v>
                </c:pt>
                <c:pt idx="7">
                  <c:v>666.56585377823649</c:v>
                </c:pt>
                <c:pt idx="8">
                  <c:v>614.59142286185147</c:v>
                </c:pt>
                <c:pt idx="9">
                  <c:v>577.11062919464666</c:v>
                </c:pt>
                <c:pt idx="10">
                  <c:v>534.3897953694044</c:v>
                </c:pt>
                <c:pt idx="11">
                  <c:v>466.6052733586294</c:v>
                </c:pt>
                <c:pt idx="12">
                  <c:v>365.11821585408194</c:v>
                </c:pt>
                <c:pt idx="13">
                  <c:v>320.49099660168042</c:v>
                </c:pt>
                <c:pt idx="14">
                  <c:v>267.79919807550306</c:v>
                </c:pt>
                <c:pt idx="15">
                  <c:v>204.17279483280379</c:v>
                </c:pt>
                <c:pt idx="16">
                  <c:v>164.83473433379407</c:v>
                </c:pt>
                <c:pt idx="17">
                  <c:v>107.90337579762836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0AC-4566-A49B-6C430AEE5A60}"/>
            </c:ext>
          </c:extLst>
        </c:ser>
        <c:ser>
          <c:idx val="3"/>
          <c:order val="3"/>
          <c:tx>
            <c:strRef>
              <c:f>DataPrep!$H$83</c:f>
              <c:strCache>
                <c:ptCount val="1"/>
                <c:pt idx="0">
                  <c:v>2041</c:v>
                </c:pt>
              </c:strCache>
            </c:strRef>
          </c:tx>
          <c:spPr>
            <a:solidFill>
              <a:srgbClr val="0000FF">
                <a:alpha val="40000"/>
              </a:srgbClr>
            </a:solidFill>
            <a:ln>
              <a:noFill/>
            </a:ln>
            <a:effectLst/>
          </c:spPr>
          <c:invertIfNegative val="0"/>
          <c:val>
            <c:numRef>
              <c:f>DataPrep!$E$101:$E$118</c:f>
              <c:numCache>
                <c:formatCode>#,##0</c:formatCode>
                <c:ptCount val="18"/>
                <c:pt idx="0">
                  <c:v>-1015.3198306530926</c:v>
                </c:pt>
                <c:pt idx="1">
                  <c:v>-943.23024035232743</c:v>
                </c:pt>
                <c:pt idx="2">
                  <c:v>-957.10482388839921</c:v>
                </c:pt>
                <c:pt idx="3">
                  <c:v>-1019.2611160016424</c:v>
                </c:pt>
                <c:pt idx="4">
                  <c:v>-1058.1047615607874</c:v>
                </c:pt>
                <c:pt idx="5">
                  <c:v>-948.77810400732358</c:v>
                </c:pt>
                <c:pt idx="6">
                  <c:v>-841.36731369439656</c:v>
                </c:pt>
                <c:pt idx="7">
                  <c:v>-666.19884987817068</c:v>
                </c:pt>
                <c:pt idx="8">
                  <c:v>-558.45245961197077</c:v>
                </c:pt>
                <c:pt idx="9">
                  <c:v>-512.33670078068826</c:v>
                </c:pt>
                <c:pt idx="10">
                  <c:v>-476.95266426600136</c:v>
                </c:pt>
                <c:pt idx="11">
                  <c:v>-417.13130093496966</c:v>
                </c:pt>
                <c:pt idx="12">
                  <c:v>-324.38867184780821</c:v>
                </c:pt>
                <c:pt idx="13">
                  <c:v>-283.97934763376412</c:v>
                </c:pt>
                <c:pt idx="14">
                  <c:v>-231.62395517962457</c:v>
                </c:pt>
                <c:pt idx="15">
                  <c:v>-174.9902438097929</c:v>
                </c:pt>
                <c:pt idx="16">
                  <c:v>-117.05821901820372</c:v>
                </c:pt>
                <c:pt idx="17">
                  <c:v>-76.71762253675827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0AC-4566-A49B-6C430AEE5A60}"/>
            </c:ext>
          </c:extLst>
        </c:ser>
        <c:ser>
          <c:idx val="4"/>
          <c:order val="4"/>
          <c:tx>
            <c:v>dummy</c:v>
          </c:tx>
          <c:spPr>
            <a:noFill/>
            <a:ln>
              <a:noFill/>
            </a:ln>
            <a:effectLst/>
          </c:spPr>
          <c:invertIfNegative val="0"/>
          <c:val>
            <c:numRef>
              <c:f>DataPrep!$G$93</c:f>
              <c:numCache>
                <c:formatCode>#,##0</c:formatCode>
                <c:ptCount val="1"/>
                <c:pt idx="0">
                  <c:v>-1069.9499370891797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0AC-4566-A49B-6C430AEE5A60}"/>
            </c:ext>
          </c:extLst>
        </c:ser>
        <c:ser>
          <c:idx val="5"/>
          <c:order val="5"/>
          <c:tx>
            <c:v>dummy</c:v>
          </c:tx>
          <c:spPr>
            <a:noFill/>
            <a:ln>
              <a:noFill/>
            </a:ln>
            <a:effectLst/>
          </c:spPr>
          <c:invertIfNegative val="0"/>
          <c:val>
            <c:numRef>
              <c:f>DataPrep!$G$92</c:f>
              <c:numCache>
                <c:formatCode>#,##0</c:formatCode>
                <c:ptCount val="1"/>
                <c:pt idx="0">
                  <c:v>1069.9499370891797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0AC-4566-A49B-6C430AEE5A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Males                                                   Females</a:t>
                </a:r>
              </a:p>
            </c:rich>
          </c:tx>
          <c:layout>
            <c:manualLayout>
              <c:xMode val="edge"/>
              <c:yMode val="edge"/>
              <c:x val="0.33325759383382869"/>
              <c:y val="0.9240267964451055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egendEntry>
        <c:idx val="1"/>
        <c:delete val="1"/>
      </c:legendEntry>
      <c:legendEntry>
        <c:idx val="3"/>
        <c:delete val="1"/>
      </c:legendEntry>
      <c:legendEntry>
        <c:idx val="4"/>
        <c:delete val="1"/>
      </c:legendEntry>
      <c:layout>
        <c:manualLayout>
          <c:xMode val="edge"/>
          <c:yMode val="edge"/>
          <c:x val="0.85251856431169248"/>
          <c:y val="0.11809218149579352"/>
          <c:w val="0.10617025592621113"/>
          <c:h val="0.11808456008216366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DataPrep!$M$122</c:f>
          <c:strCache>
            <c:ptCount val="1"/>
            <c:pt idx="0">
              <c:v>Population increase, 2021-2041: numbers</c:v>
            </c:pt>
          </c:strCache>
        </c:strRef>
      </c:tx>
      <c:layout>
        <c:manualLayout>
          <c:xMode val="edge"/>
          <c:yMode val="edge"/>
          <c:x val="0.1342843684995807"/>
          <c:y val="2.17391304347826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610651127625444"/>
          <c:y val="0.1204961200502111"/>
          <c:w val="0.67159637832156227"/>
          <c:h val="0.71466307200730339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0000FF"/>
            </a:solidFill>
            <a:ln>
              <a:noFill/>
            </a:ln>
            <a:effectLst/>
          </c:spPr>
          <c:invertIfNegative val="0"/>
          <c:cat>
            <c:strRef>
              <c:f>DataPrep!$C$122:$C$139</c:f>
              <c:strCache>
                <c:ptCount val="18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85+</c:v>
                </c:pt>
              </c:strCache>
            </c:strRef>
          </c:cat>
          <c:val>
            <c:numRef>
              <c:f>DataPrep!$G$122:$G$139</c:f>
              <c:numCache>
                <c:formatCode>#,##0</c:formatCode>
                <c:ptCount val="18"/>
                <c:pt idx="0">
                  <c:v>1052.9735881971826</c:v>
                </c:pt>
                <c:pt idx="1">
                  <c:v>884.61679479488089</c:v>
                </c:pt>
                <c:pt idx="2">
                  <c:v>903.88706834742402</c:v>
                </c:pt>
                <c:pt idx="3">
                  <c:v>1053.3989441395131</c:v>
                </c:pt>
                <c:pt idx="4">
                  <c:v>1078.470478450525</c:v>
                </c:pt>
                <c:pt idx="5">
                  <c:v>1000.5247810092613</c:v>
                </c:pt>
                <c:pt idx="6">
                  <c:v>888.72677955092468</c:v>
                </c:pt>
                <c:pt idx="7">
                  <c:v>757.72369789876029</c:v>
                </c:pt>
                <c:pt idx="8">
                  <c:v>752.35863015819746</c:v>
                </c:pt>
                <c:pt idx="9">
                  <c:v>634.52600529663698</c:v>
                </c:pt>
                <c:pt idx="10">
                  <c:v>564.15883729448024</c:v>
                </c:pt>
                <c:pt idx="11">
                  <c:v>498.50816125183837</c:v>
                </c:pt>
                <c:pt idx="12">
                  <c:v>388.70242893160196</c:v>
                </c:pt>
                <c:pt idx="13">
                  <c:v>397.57826853508647</c:v>
                </c:pt>
                <c:pt idx="14">
                  <c:v>389.97837001779499</c:v>
                </c:pt>
                <c:pt idx="15">
                  <c:v>301.19792454358492</c:v>
                </c:pt>
                <c:pt idx="16">
                  <c:v>224.05305526023059</c:v>
                </c:pt>
                <c:pt idx="17">
                  <c:v>146.43413849352461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22-47AF-BD95-93F9B2099C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Population increase</a:t>
                </a:r>
              </a:p>
            </c:rich>
          </c:tx>
          <c:layout>
            <c:manualLayout>
              <c:xMode val="edge"/>
              <c:yMode val="edge"/>
              <c:x val="0.37764603195092417"/>
              <c:y val="0.9203537839020121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6629263021932978"/>
          <c:y val="0.11124757503138194"/>
          <c:w val="0.10617025592621113"/>
          <c:h val="0.1180845600821636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DataPrep!$M$123</c:f>
          <c:strCache>
            <c:ptCount val="1"/>
            <c:pt idx="0">
              <c:v>Population increase, 2021-2041: per cent</c:v>
            </c:pt>
          </c:strCache>
        </c:strRef>
      </c:tx>
      <c:layout>
        <c:manualLayout>
          <c:xMode val="edge"/>
          <c:yMode val="edge"/>
          <c:x val="0.1342843684995807"/>
          <c:y val="2.17391304347826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169954879235601"/>
          <c:y val="0.1204961200502111"/>
          <c:w val="0.68425314813176441"/>
          <c:h val="0.71466307200730339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00B0F0"/>
            </a:solidFill>
            <a:ln>
              <a:noFill/>
            </a:ln>
            <a:effectLst/>
          </c:spPr>
          <c:invertIfNegative val="0"/>
          <c:cat>
            <c:strRef>
              <c:f>DataPrep!$C$122:$C$139</c:f>
              <c:strCache>
                <c:ptCount val="18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85+</c:v>
                </c:pt>
              </c:strCache>
            </c:strRef>
          </c:cat>
          <c:val>
            <c:numRef>
              <c:f>DataPrep!$H$122:$H$139</c:f>
              <c:numCache>
                <c:formatCode>0.0</c:formatCode>
                <c:ptCount val="18"/>
                <c:pt idx="0">
                  <c:v>111.3520241485614</c:v>
                </c:pt>
                <c:pt idx="1">
                  <c:v>90.644152894541335</c:v>
                </c:pt>
                <c:pt idx="2">
                  <c:v>91.130233474696865</c:v>
                </c:pt>
                <c:pt idx="3">
                  <c:v>109.66130660379734</c:v>
                </c:pt>
                <c:pt idx="4">
                  <c:v>102.75216201760291</c:v>
                </c:pt>
                <c:pt idx="5">
                  <c:v>110.83346187176855</c:v>
                </c:pt>
                <c:pt idx="6">
                  <c:v>113.43175786998117</c:v>
                </c:pt>
                <c:pt idx="7">
                  <c:v>131.76863742098169</c:v>
                </c:pt>
                <c:pt idx="8">
                  <c:v>178.84121823070956</c:v>
                </c:pt>
                <c:pt idx="9">
                  <c:v>139.48038284307518</c:v>
                </c:pt>
                <c:pt idx="10">
                  <c:v>126.15820640774156</c:v>
                </c:pt>
                <c:pt idx="11">
                  <c:v>129.40586529317028</c:v>
                </c:pt>
                <c:pt idx="12">
                  <c:v>129.22096651115061</c:v>
                </c:pt>
                <c:pt idx="13">
                  <c:v>192.1669871546454</c:v>
                </c:pt>
                <c:pt idx="14">
                  <c:v>356.32431120277425</c:v>
                </c:pt>
                <c:pt idx="15">
                  <c:v>386.32397069422461</c:v>
                </c:pt>
                <c:pt idx="16">
                  <c:v>387.36765217800723</c:v>
                </c:pt>
                <c:pt idx="17">
                  <c:v>383.46734741679944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E8F-44FF-A3B1-96D18B3C2B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</a:t>
                </a:r>
                <a:r>
                  <a:rPr lang="en-US" baseline="0"/>
                  <a:t> cent p</a:t>
                </a:r>
                <a:r>
                  <a:rPr lang="en-US"/>
                  <a:t>opulation increase</a:t>
                </a:r>
              </a:p>
            </c:rich>
          </c:tx>
          <c:layout>
            <c:manualLayout>
              <c:xMode val="edge"/>
              <c:yMode val="edge"/>
              <c:x val="0.33728361202040763"/>
              <c:y val="0.9204315473804063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6629263021932978"/>
          <c:y val="0.11124757503138194"/>
          <c:w val="0.10617025592621113"/>
          <c:h val="0.1180845600821636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Lines="5" dropStyle="combo" dx="26" fmlaLink="DataPrep!$A$82" fmlaRange="DataPrep!$G$83:$G$87" sel="5" val="0"/>
</file>

<file path=xl/ctrlProps/ctrlProp2.xml><?xml version="1.0" encoding="utf-8"?>
<formControlPr xmlns="http://schemas.microsoft.com/office/spreadsheetml/2009/9/main" objectType="Drop" dropLines="5" dropStyle="combo" dx="26" fmlaLink="DataPrep!$A$121" fmlaRange="DataPrep!$J$122:$J$126" sel="5" val="0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jpe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601980</xdr:colOff>
      <xdr:row>22</xdr:row>
      <xdr:rowOff>175260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342900</xdr:colOff>
          <xdr:row>34</xdr:row>
          <xdr:rowOff>175260</xdr:rowOff>
        </xdr:from>
        <xdr:to>
          <xdr:col>9</xdr:col>
          <xdr:colOff>601980</xdr:colOff>
          <xdr:row>35</xdr:row>
          <xdr:rowOff>213360</xdr:rowOff>
        </xdr:to>
        <xdr:sp macro="" textlink="">
          <xdr:nvSpPr>
            <xdr:cNvPr id="2049" name="Drop Down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0</xdr:colOff>
      <xdr:row>36</xdr:row>
      <xdr:rowOff>0</xdr:rowOff>
    </xdr:from>
    <xdr:to>
      <xdr:col>9</xdr:col>
      <xdr:colOff>586740</xdr:colOff>
      <xdr:row>56</xdr:row>
      <xdr:rowOff>53340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358140</xdr:colOff>
          <xdr:row>58</xdr:row>
          <xdr:rowOff>22860</xdr:rowOff>
        </xdr:from>
        <xdr:to>
          <xdr:col>7</xdr:col>
          <xdr:colOff>7620</xdr:colOff>
          <xdr:row>58</xdr:row>
          <xdr:rowOff>243840</xdr:rowOff>
        </xdr:to>
        <xdr:sp macro="" textlink="">
          <xdr:nvSpPr>
            <xdr:cNvPr id="2050" name="Drop Down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0</xdr:colOff>
      <xdr:row>59</xdr:row>
      <xdr:rowOff>0</xdr:rowOff>
    </xdr:from>
    <xdr:to>
      <xdr:col>6</xdr:col>
      <xdr:colOff>137160</xdr:colOff>
      <xdr:row>75</xdr:row>
      <xdr:rowOff>175260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198120</xdr:colOff>
      <xdr:row>59</xdr:row>
      <xdr:rowOff>0</xdr:rowOff>
    </xdr:from>
    <xdr:to>
      <xdr:col>11</xdr:col>
      <xdr:colOff>541020</xdr:colOff>
      <xdr:row>75</xdr:row>
      <xdr:rowOff>175260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8</xdr:col>
      <xdr:colOff>350520</xdr:colOff>
      <xdr:row>0</xdr:row>
      <xdr:rowOff>83821</xdr:rowOff>
    </xdr:from>
    <xdr:to>
      <xdr:col>11</xdr:col>
      <xdr:colOff>556748</xdr:colOff>
      <xdr:row>2</xdr:row>
      <xdr:rowOff>52484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6320" y="83821"/>
          <a:ext cx="2035028" cy="5325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71696-D965-4AA6-B21B-6E396A5D573D}">
  <sheetPr codeName="Sheet1"/>
  <dimension ref="B1:K107"/>
  <sheetViews>
    <sheetView zoomScaleNormal="100" workbookViewId="0"/>
  </sheetViews>
  <sheetFormatPr defaultRowHeight="14.4" x14ac:dyDescent="0.3"/>
  <cols>
    <col min="1" max="1" width="2.33203125" style="9" customWidth="1"/>
    <col min="2" max="2" width="9.5546875" style="9" customWidth="1"/>
    <col min="3" max="3" width="9.21875" style="9" customWidth="1"/>
    <col min="4" max="16384" width="8.88671875" style="9"/>
  </cols>
  <sheetData>
    <row r="1" spans="2:2" ht="23.4" x14ac:dyDescent="0.45">
      <c r="B1" s="10" t="str">
        <f>DataPrep!A2</f>
        <v>Projections of the NSW Aboriginal population</v>
      </c>
    </row>
    <row r="2" spans="2:2" ht="21" x14ac:dyDescent="0.4">
      <c r="B2" s="11" t="str">
        <f>DataPrep!A5</f>
        <v>Newcastle</v>
      </c>
    </row>
    <row r="24" spans="2:10" x14ac:dyDescent="0.3">
      <c r="B24" s="9" t="s">
        <v>58</v>
      </c>
    </row>
    <row r="27" spans="2:10" ht="18" customHeight="1" x14ac:dyDescent="0.3">
      <c r="B27" s="20" t="str">
        <f>CONCATENATE("Estimated and projected Aboriginal population of ",DataPrep!A5)</f>
        <v>Estimated and projected Aboriginal population of Newcastle</v>
      </c>
    </row>
    <row r="28" spans="2:10" s="12" customFormat="1" ht="18" customHeight="1" x14ac:dyDescent="0.3">
      <c r="B28" s="14"/>
      <c r="C28" s="14"/>
      <c r="D28" s="15">
        <f>DataPrep!B11</f>
        <v>2011</v>
      </c>
      <c r="E28" s="15">
        <f>DataPrep!C11</f>
        <v>2016</v>
      </c>
      <c r="F28" s="15">
        <f>DataPrep!D11</f>
        <v>2021</v>
      </c>
      <c r="G28" s="15">
        <f>DataPrep!E11</f>
        <v>2026</v>
      </c>
      <c r="H28" s="15">
        <f>DataPrep!F11</f>
        <v>2031</v>
      </c>
      <c r="I28" s="15">
        <f>DataPrep!G11</f>
        <v>2036</v>
      </c>
      <c r="J28" s="15">
        <f>DataPrep!H11</f>
        <v>2041</v>
      </c>
    </row>
    <row r="29" spans="2:10" s="12" customFormat="1" ht="18" customHeight="1" x14ac:dyDescent="0.3">
      <c r="E29" s="16" t="s">
        <v>51</v>
      </c>
      <c r="F29" s="16"/>
      <c r="H29" s="29" t="s">
        <v>52</v>
      </c>
    </row>
    <row r="30" spans="2:10" s="12" customFormat="1" ht="18" customHeight="1" x14ac:dyDescent="0.3">
      <c r="B30" s="12" t="s">
        <v>46</v>
      </c>
      <c r="D30" s="21">
        <f>DataPrep!B12</f>
        <v>5136</v>
      </c>
      <c r="E30" s="21">
        <f>DataPrep!C12</f>
        <v>7079</v>
      </c>
      <c r="F30" s="21">
        <f>DataPrep!D12</f>
        <v>9684</v>
      </c>
      <c r="G30" s="22">
        <f>DataPrep!E12</f>
        <v>12281.458592594065</v>
      </c>
      <c r="H30" s="22">
        <f>DataPrep!F12</f>
        <v>15137.611949686525</v>
      </c>
      <c r="I30" s="22">
        <f>DataPrep!G12</f>
        <v>18241.108268635697</v>
      </c>
      <c r="J30" s="22">
        <f>DataPrep!H12</f>
        <v>21601.817952171448</v>
      </c>
    </row>
    <row r="31" spans="2:10" s="12" customFormat="1" ht="18" customHeight="1" x14ac:dyDescent="0.3">
      <c r="B31" s="17" t="s">
        <v>37</v>
      </c>
      <c r="C31" s="17"/>
      <c r="D31" s="25">
        <f>DataPrep!B15</f>
        <v>3.1507849356162616</v>
      </c>
      <c r="E31" s="25">
        <f>DataPrep!C15</f>
        <v>4.1798535663675009</v>
      </c>
      <c r="F31" s="25">
        <f>DataPrep!D15</f>
        <v>5.3923724991229873</v>
      </c>
      <c r="G31" s="28">
        <f>DataPrep!E15</f>
        <v>6.486286193242</v>
      </c>
      <c r="H31" s="28">
        <f>DataPrep!F15</f>
        <v>7.5681626810153766</v>
      </c>
      <c r="I31" s="28">
        <f>DataPrep!G15</f>
        <v>8.6718302766524662</v>
      </c>
      <c r="J31" s="28">
        <f>DataPrep!H15</f>
        <v>9.7979870242803848</v>
      </c>
    </row>
    <row r="32" spans="2:10" s="12" customFormat="1" ht="18" customHeight="1" x14ac:dyDescent="0.3">
      <c r="B32" s="27" t="s">
        <v>54</v>
      </c>
      <c r="D32" s="26"/>
      <c r="E32" s="26"/>
      <c r="F32" s="26"/>
      <c r="G32" s="26"/>
      <c r="H32" s="26"/>
      <c r="I32" s="26"/>
      <c r="J32" s="26"/>
    </row>
    <row r="33" spans="2:6" x14ac:dyDescent="0.3">
      <c r="B33" s="27" t="s">
        <v>58</v>
      </c>
    </row>
    <row r="36" spans="2:6" ht="18" customHeight="1" x14ac:dyDescent="0.3">
      <c r="F36" s="13" t="s">
        <v>53</v>
      </c>
    </row>
    <row r="59" spans="2:6" s="12" customFormat="1" ht="21" customHeight="1" x14ac:dyDescent="0.3">
      <c r="C59" s="12" t="s">
        <v>53</v>
      </c>
      <c r="E59" s="9"/>
      <c r="F59" s="9"/>
    </row>
    <row r="60" spans="2:6" s="12" customFormat="1" ht="18" customHeight="1" x14ac:dyDescent="0.3">
      <c r="B60" s="9"/>
      <c r="C60" s="9"/>
      <c r="D60" s="9"/>
      <c r="E60" s="9"/>
      <c r="F60" s="9"/>
    </row>
    <row r="61" spans="2:6" s="12" customFormat="1" ht="18" customHeight="1" x14ac:dyDescent="0.3"/>
    <row r="62" spans="2:6" s="12" customFormat="1" ht="18" customHeight="1" x14ac:dyDescent="0.3"/>
    <row r="63" spans="2:6" s="12" customFormat="1" ht="18" customHeight="1" x14ac:dyDescent="0.3"/>
    <row r="64" spans="2:6" s="12" customFormat="1" ht="18" customHeight="1" x14ac:dyDescent="0.3"/>
    <row r="65" spans="2:11" s="12" customFormat="1" ht="18" customHeight="1" x14ac:dyDescent="0.3"/>
    <row r="66" spans="2:11" s="12" customFormat="1" ht="18" customHeight="1" x14ac:dyDescent="0.3"/>
    <row r="67" spans="2:11" s="12" customFormat="1" ht="18" customHeight="1" x14ac:dyDescent="0.3"/>
    <row r="70" spans="2:11" s="12" customFormat="1" ht="18" customHeight="1" x14ac:dyDescent="0.3"/>
    <row r="71" spans="2:11" s="12" customFormat="1" ht="18" customHeight="1" x14ac:dyDescent="0.3"/>
    <row r="72" spans="2:11" s="12" customFormat="1" ht="18" customHeight="1" x14ac:dyDescent="0.3"/>
    <row r="73" spans="2:11" s="12" customFormat="1" ht="18" customHeight="1" x14ac:dyDescent="0.3"/>
    <row r="74" spans="2:11" s="12" customFormat="1" ht="18" customHeight="1" x14ac:dyDescent="0.3"/>
    <row r="75" spans="2:11" s="12" customFormat="1" ht="18" customHeight="1" x14ac:dyDescent="0.3"/>
    <row r="76" spans="2:11" s="12" customFormat="1" ht="18" customHeight="1" x14ac:dyDescent="0.3"/>
    <row r="79" spans="2:11" ht="18" customHeight="1" x14ac:dyDescent="0.3">
      <c r="B79" s="20" t="str">
        <f>CONCATENATE("Estimated and projected Aboriginal population of ",DataPrep!A5," by broad age group")</f>
        <v>Estimated and projected Aboriginal population of Newcastle by broad age group</v>
      </c>
      <c r="C79" s="12"/>
      <c r="D79" s="12"/>
      <c r="E79" s="12"/>
      <c r="F79" s="12"/>
      <c r="G79" s="12"/>
      <c r="H79" s="12"/>
      <c r="I79" s="12"/>
      <c r="J79" s="12"/>
      <c r="K79" s="12"/>
    </row>
    <row r="80" spans="2:11" ht="18" customHeight="1" x14ac:dyDescent="0.3">
      <c r="B80" s="14"/>
      <c r="C80" s="14"/>
      <c r="D80" s="15">
        <f>DataPrep!D18</f>
        <v>2021</v>
      </c>
      <c r="E80" s="15">
        <f>DataPrep!E18</f>
        <v>2026</v>
      </c>
      <c r="F80" s="15">
        <f>DataPrep!F18</f>
        <v>2031</v>
      </c>
      <c r="G80" s="15">
        <f>DataPrep!G18</f>
        <v>2036</v>
      </c>
      <c r="H80" s="15">
        <f>DataPrep!H18</f>
        <v>2041</v>
      </c>
      <c r="I80" s="14"/>
      <c r="J80" s="32" t="str">
        <f>CONCATENATE("Increase, ",DataPrep!G83,"-",DataPrep!G87)</f>
        <v>Increase, 2021-2041</v>
      </c>
      <c r="K80" s="12"/>
    </row>
    <row r="81" spans="2:11" ht="18" customHeight="1" x14ac:dyDescent="0.3">
      <c r="B81" s="12"/>
      <c r="C81" s="12"/>
      <c r="D81" s="16" t="s">
        <v>51</v>
      </c>
      <c r="E81" s="12"/>
      <c r="F81" s="29" t="s">
        <v>52</v>
      </c>
      <c r="G81" s="12"/>
      <c r="H81" s="30"/>
      <c r="I81" s="31" t="s">
        <v>55</v>
      </c>
      <c r="J81" s="31" t="s">
        <v>56</v>
      </c>
      <c r="K81" s="12"/>
    </row>
    <row r="82" spans="2:11" ht="18" customHeight="1" x14ac:dyDescent="0.3">
      <c r="B82" s="12" t="str">
        <f>CONCATENATE("Ages ",DataPrep!C74)</f>
        <v>Ages 0-14</v>
      </c>
      <c r="C82" s="12"/>
      <c r="D82" s="21">
        <f>DataPrep!D74</f>
        <v>2913.4115309562785</v>
      </c>
      <c r="E82" s="22">
        <f>DataPrep!E74</f>
        <v>3535.6155834712335</v>
      </c>
      <c r="F82" s="22">
        <f>DataPrep!F74</f>
        <v>4174.9715427478568</v>
      </c>
      <c r="G82" s="22">
        <f>DataPrep!G74</f>
        <v>4945.316378460052</v>
      </c>
      <c r="H82" s="22">
        <f>DataPrep!H74</f>
        <v>5754.8889822957663</v>
      </c>
      <c r="I82" s="21">
        <f>H82-D82</f>
        <v>2841.4774513394877</v>
      </c>
      <c r="J82" s="33">
        <f>I82/D82*100</f>
        <v>97.530933105314517</v>
      </c>
      <c r="K82" s="12"/>
    </row>
    <row r="83" spans="2:11" ht="18" customHeight="1" x14ac:dyDescent="0.3">
      <c r="B83" s="12" t="str">
        <f>CONCATENATE("Ages ",DataPrep!C75)</f>
        <v>Ages 15-24</v>
      </c>
      <c r="C83" s="12"/>
      <c r="D83" s="21">
        <f>DataPrep!D75</f>
        <v>2010.177319774125</v>
      </c>
      <c r="E83" s="22">
        <f>DataPrep!E75</f>
        <v>2543.3943765941044</v>
      </c>
      <c r="F83" s="22">
        <f>DataPrep!F75</f>
        <v>3171.6060281686814</v>
      </c>
      <c r="G83" s="22">
        <f>DataPrep!G75</f>
        <v>3636.927742714623</v>
      </c>
      <c r="H83" s="22">
        <f>DataPrep!H75</f>
        <v>4142.046742364163</v>
      </c>
      <c r="I83" s="21">
        <f t="shared" ref="I83:I87" si="0">H83-D83</f>
        <v>2131.8694225900381</v>
      </c>
      <c r="J83" s="33">
        <f t="shared" ref="J83:J86" si="1">I83/D83*100</f>
        <v>106.05379941455051</v>
      </c>
      <c r="K83" s="12"/>
    </row>
    <row r="84" spans="2:11" ht="18" customHeight="1" x14ac:dyDescent="0.3">
      <c r="B84" s="12" t="str">
        <f>CONCATENATE("Ages ",DataPrep!C76)</f>
        <v>Ages 25-44</v>
      </c>
      <c r="C84" s="12"/>
      <c r="D84" s="21">
        <f>DataPrep!D76</f>
        <v>2681.9446011747496</v>
      </c>
      <c r="E84" s="22">
        <f>DataPrep!E76</f>
        <v>3481.9734574478753</v>
      </c>
      <c r="F84" s="22">
        <f>DataPrep!F76</f>
        <v>4246.8483865263888</v>
      </c>
      <c r="G84" s="22">
        <f>DataPrep!G76</f>
        <v>5125.7617112294929</v>
      </c>
      <c r="H84" s="22">
        <f>DataPrep!H76</f>
        <v>6081.2784897918928</v>
      </c>
      <c r="I84" s="21">
        <f t="shared" si="0"/>
        <v>3399.3338886171432</v>
      </c>
      <c r="J84" s="33">
        <f t="shared" si="1"/>
        <v>126.74884809806144</v>
      </c>
      <c r="K84" s="12"/>
    </row>
    <row r="85" spans="2:11" ht="18" customHeight="1" x14ac:dyDescent="0.3">
      <c r="B85" s="12" t="str">
        <f>CONCATENATE("Ages ",DataPrep!C77)</f>
        <v>Ages 45-64</v>
      </c>
      <c r="C85" s="12"/>
      <c r="D85" s="21">
        <f>DataPrep!D77</f>
        <v>1588.1378188316723</v>
      </c>
      <c r="E85" s="22">
        <f>DataPrep!E77</f>
        <v>1936.5571110747219</v>
      </c>
      <c r="F85" s="22">
        <f>DataPrep!F77</f>
        <v>2418.2651795446923</v>
      </c>
      <c r="G85" s="22">
        <f>DataPrep!G77</f>
        <v>3004.74778965832</v>
      </c>
      <c r="H85" s="22">
        <f>DataPrep!H77</f>
        <v>3674.0332516062299</v>
      </c>
      <c r="I85" s="21">
        <f t="shared" si="0"/>
        <v>2085.8954327745578</v>
      </c>
      <c r="J85" s="33">
        <f t="shared" si="1"/>
        <v>131.34221778743768</v>
      </c>
      <c r="K85" s="12"/>
    </row>
    <row r="86" spans="2:11" ht="18" customHeight="1" x14ac:dyDescent="0.3">
      <c r="B86" s="17" t="str">
        <f>CONCATENATE("Ages ",DataPrep!C78)</f>
        <v>Ages 65+</v>
      </c>
      <c r="C86" s="17"/>
      <c r="D86" s="18">
        <f>DataPrep!D78</f>
        <v>490.32873096933167</v>
      </c>
      <c r="E86" s="19">
        <f>DataPrep!E78</f>
        <v>783.91806571228506</v>
      </c>
      <c r="F86" s="19">
        <f>DataPrep!F78</f>
        <v>1125.9208144050604</v>
      </c>
      <c r="G86" s="19">
        <f>DataPrep!G78</f>
        <v>1528.3546482793674</v>
      </c>
      <c r="H86" s="19">
        <f>DataPrep!H78</f>
        <v>1949.5704878195534</v>
      </c>
      <c r="I86" s="21">
        <f t="shared" si="0"/>
        <v>1459.2417568502217</v>
      </c>
      <c r="J86" s="33">
        <f t="shared" si="1"/>
        <v>297.60478321664817</v>
      </c>
      <c r="K86" s="12"/>
    </row>
    <row r="87" spans="2:11" ht="18" customHeight="1" x14ac:dyDescent="0.3">
      <c r="B87" s="14" t="s">
        <v>6</v>
      </c>
      <c r="C87" s="14"/>
      <c r="D87" s="23">
        <f>DataPrep!D79</f>
        <v>9684.0000017061575</v>
      </c>
      <c r="E87" s="24">
        <f>DataPrep!E79</f>
        <v>12281.45859430022</v>
      </c>
      <c r="F87" s="24">
        <f>DataPrep!F79</f>
        <v>15137.611951392681</v>
      </c>
      <c r="G87" s="24">
        <f>DataPrep!G79</f>
        <v>18241.108270341854</v>
      </c>
      <c r="H87" s="24">
        <f>DataPrep!H79</f>
        <v>21601.817953877606</v>
      </c>
      <c r="I87" s="23">
        <f t="shared" si="0"/>
        <v>11917.817952171448</v>
      </c>
      <c r="J87" s="34">
        <f>I87/D87*100</f>
        <v>123.06709985617235</v>
      </c>
      <c r="K87" s="12"/>
    </row>
    <row r="88" spans="2:11" ht="18" customHeight="1" x14ac:dyDescent="0.3">
      <c r="B88" s="27" t="s">
        <v>58</v>
      </c>
    </row>
    <row r="89" spans="2:11" ht="18" customHeight="1" x14ac:dyDescent="0.3">
      <c r="B89" s="35"/>
    </row>
    <row r="90" spans="2:11" ht="18" customHeight="1" x14ac:dyDescent="0.3"/>
    <row r="91" spans="2:11" ht="18" customHeight="1" x14ac:dyDescent="0.3">
      <c r="B91" s="20" t="str">
        <f>CONCATENATE("Projected components of change, ",DataPrep!A5)</f>
        <v>Projected components of change, Newcastle</v>
      </c>
      <c r="C91" s="12"/>
      <c r="D91" s="12"/>
      <c r="E91" s="12"/>
      <c r="F91" s="12"/>
      <c r="G91" s="12"/>
      <c r="H91" s="12"/>
      <c r="I91" s="12"/>
      <c r="J91" s="12"/>
      <c r="K91" s="12"/>
    </row>
    <row r="92" spans="2:11" ht="18" customHeight="1" x14ac:dyDescent="0.3">
      <c r="B92" s="14"/>
      <c r="C92" s="14"/>
      <c r="D92" s="14"/>
      <c r="E92" s="32" t="str">
        <f>DataPrep!D142</f>
        <v>2021-26</v>
      </c>
      <c r="F92" s="32" t="str">
        <f>DataPrep!E142</f>
        <v>2026-31</v>
      </c>
      <c r="G92" s="32" t="str">
        <f>DataPrep!F142</f>
        <v>2031-36</v>
      </c>
      <c r="H92" s="32" t="str">
        <f>DataPrep!G142</f>
        <v>2036-41</v>
      </c>
      <c r="I92" s="12"/>
      <c r="J92" s="12"/>
      <c r="K92" s="12"/>
    </row>
    <row r="93" spans="2:11" ht="18" customHeight="1" x14ac:dyDescent="0.3">
      <c r="B93" s="12" t="str">
        <f>DataPrep!A143</f>
        <v>Start-of-period population</v>
      </c>
      <c r="C93" s="12"/>
      <c r="D93" s="12"/>
      <c r="E93" s="21">
        <f>DataPrep!D143</f>
        <v>9684.0000017061539</v>
      </c>
      <c r="F93" s="22">
        <f>DataPrep!E143</f>
        <v>12281.458594300218</v>
      </c>
      <c r="G93" s="22">
        <f>DataPrep!F143</f>
        <v>15137.611951392684</v>
      </c>
      <c r="H93" s="22">
        <f>DataPrep!G143</f>
        <v>18241.108270341854</v>
      </c>
      <c r="I93" s="12"/>
      <c r="J93" s="12"/>
      <c r="K93" s="12"/>
    </row>
    <row r="94" spans="2:11" ht="18" customHeight="1" x14ac:dyDescent="0.3">
      <c r="B94" s="12" t="str">
        <f>DataPrep!A144</f>
        <v>Births</v>
      </c>
      <c r="C94" s="12"/>
      <c r="D94" s="12"/>
      <c r="E94" s="22">
        <f>DataPrep!D144</f>
        <v>1110.4150300074452</v>
      </c>
      <c r="F94" s="22">
        <f>DataPrep!E144</f>
        <v>1341.6475270255546</v>
      </c>
      <c r="G94" s="22">
        <f>DataPrep!F144</f>
        <v>1590.2337276673768</v>
      </c>
      <c r="H94" s="22">
        <f>DataPrep!G144</f>
        <v>1869.3326279303133</v>
      </c>
      <c r="I94" s="12"/>
      <c r="J94" s="12"/>
      <c r="K94" s="12"/>
    </row>
    <row r="95" spans="2:11" ht="18" customHeight="1" x14ac:dyDescent="0.3">
      <c r="B95" s="12" t="str">
        <f>DataPrep!A145</f>
        <v>Deaths</v>
      </c>
      <c r="C95" s="12"/>
      <c r="D95" s="12"/>
      <c r="E95" s="22">
        <f>DataPrep!D145</f>
        <v>257.953513356212</v>
      </c>
      <c r="F95" s="22">
        <f>DataPrep!E145</f>
        <v>328.64343142345297</v>
      </c>
      <c r="G95" s="22">
        <f>DataPrep!F145</f>
        <v>406.15681620335494</v>
      </c>
      <c r="H95" s="22">
        <f>DataPrep!G145</f>
        <v>504.97802881633703</v>
      </c>
      <c r="I95" s="12"/>
      <c r="J95" s="12"/>
      <c r="K95" s="12"/>
    </row>
    <row r="96" spans="2:11" ht="18" customHeight="1" x14ac:dyDescent="0.3">
      <c r="B96" s="12" t="str">
        <f>DataPrep!A146</f>
        <v>Net migration &amp; reporting changes</v>
      </c>
      <c r="C96" s="12"/>
      <c r="D96" s="12"/>
      <c r="E96" s="22">
        <f>DataPrep!D146</f>
        <v>1744.9970759428304</v>
      </c>
      <c r="F96" s="22">
        <f>DataPrep!E146</f>
        <v>1843.1492614903582</v>
      </c>
      <c r="G96" s="22">
        <f>DataPrep!F146</f>
        <v>1919.4194074851532</v>
      </c>
      <c r="H96" s="22">
        <f>DataPrep!G146</f>
        <v>1996.3550844217734</v>
      </c>
      <c r="I96" s="12"/>
      <c r="J96" s="12"/>
      <c r="K96" s="12"/>
    </row>
    <row r="97" spans="2:11" ht="18" customHeight="1" x14ac:dyDescent="0.3">
      <c r="B97" s="17" t="str">
        <f>DataPrep!A147</f>
        <v>End-of-period population</v>
      </c>
      <c r="C97" s="17"/>
      <c r="D97" s="17"/>
      <c r="E97" s="19">
        <f>DataPrep!D147</f>
        <v>12281.458594300218</v>
      </c>
      <c r="F97" s="19">
        <f>DataPrep!E147</f>
        <v>15137.611951392684</v>
      </c>
      <c r="G97" s="19">
        <f>DataPrep!F147</f>
        <v>18241.108270341854</v>
      </c>
      <c r="H97" s="19">
        <f>DataPrep!G147</f>
        <v>21601.817953877609</v>
      </c>
      <c r="I97" s="12"/>
      <c r="J97" s="12"/>
      <c r="K97" s="12"/>
    </row>
    <row r="107" spans="2:11" x14ac:dyDescent="0.3">
      <c r="B107" s="9" t="str">
        <f>DataPrep!$A$8</f>
        <v>© Aboriginal Affairs NSW</v>
      </c>
    </row>
  </sheetData>
  <pageMargins left="0.78740157480314965" right="0.51181102362204722" top="0.70866141732283472" bottom="0.70866141732283472" header="0.31496062992125984" footer="0.31496062992125984"/>
  <pageSetup paperSize="9" scale="85" orientation="portrait" r:id="rId1"/>
  <rowBreaks count="1" manualBreakCount="1">
    <brk id="57" max="11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Drop Down 1">
              <controlPr defaultSize="0" autoLine="0" autoPict="0">
                <anchor moveWithCells="1">
                  <from>
                    <xdr:col>8</xdr:col>
                    <xdr:colOff>342900</xdr:colOff>
                    <xdr:row>34</xdr:row>
                    <xdr:rowOff>175260</xdr:rowOff>
                  </from>
                  <to>
                    <xdr:col>9</xdr:col>
                    <xdr:colOff>601980</xdr:colOff>
                    <xdr:row>35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Drop Down 2">
              <controlPr defaultSize="0" autoLine="0" autoPict="0">
                <anchor moveWithCells="1">
                  <from>
                    <xdr:col>5</xdr:col>
                    <xdr:colOff>358140</xdr:colOff>
                    <xdr:row>58</xdr:row>
                    <xdr:rowOff>22860</xdr:rowOff>
                  </from>
                  <to>
                    <xdr:col>7</xdr:col>
                    <xdr:colOff>7620</xdr:colOff>
                    <xdr:row>58</xdr:row>
                    <xdr:rowOff>243840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36F57-DD29-4802-97CA-302382419022}">
  <sheetPr codeName="Sheet2"/>
  <dimension ref="A1:M147"/>
  <sheetViews>
    <sheetView tabSelected="1" workbookViewId="0">
      <selection activeCell="P19" sqref="P19"/>
    </sheetView>
  </sheetViews>
  <sheetFormatPr defaultRowHeight="14.4" x14ac:dyDescent="0.3"/>
  <cols>
    <col min="1" max="1" width="13.21875" customWidth="1"/>
  </cols>
  <sheetData>
    <row r="1" spans="1:10" x14ac:dyDescent="0.3">
      <c r="A1" s="2" t="s">
        <v>0</v>
      </c>
    </row>
    <row r="2" spans="1:10" x14ac:dyDescent="0.3">
      <c r="A2" t="s">
        <v>59</v>
      </c>
    </row>
    <row r="4" spans="1:10" x14ac:dyDescent="0.3">
      <c r="A4" s="2" t="s">
        <v>1</v>
      </c>
    </row>
    <row r="5" spans="1:10" x14ac:dyDescent="0.3">
      <c r="A5" s="1" t="s">
        <v>60</v>
      </c>
    </row>
    <row r="7" spans="1:10" x14ac:dyDescent="0.3">
      <c r="A7" s="2" t="s">
        <v>2</v>
      </c>
    </row>
    <row r="8" spans="1:10" x14ac:dyDescent="0.3">
      <c r="A8" t="s">
        <v>61</v>
      </c>
    </row>
    <row r="10" spans="1:10" x14ac:dyDescent="0.3">
      <c r="A10" s="2" t="s">
        <v>3</v>
      </c>
    </row>
    <row r="11" spans="1:10" x14ac:dyDescent="0.3">
      <c r="B11" s="2">
        <v>2011</v>
      </c>
      <c r="C11" s="2">
        <v>2016</v>
      </c>
      <c r="D11" s="2">
        <v>2021</v>
      </c>
      <c r="E11" s="2">
        <v>2026</v>
      </c>
      <c r="F11" s="2">
        <v>2031</v>
      </c>
      <c r="G11" s="2">
        <v>2036</v>
      </c>
      <c r="H11" s="2">
        <v>2041</v>
      </c>
      <c r="J11" t="s">
        <v>47</v>
      </c>
    </row>
    <row r="12" spans="1:10" x14ac:dyDescent="0.3">
      <c r="A12" t="s">
        <v>4</v>
      </c>
      <c r="B12" s="3">
        <v>5136</v>
      </c>
      <c r="C12" s="3">
        <v>7079</v>
      </c>
      <c r="D12" s="3">
        <v>9684</v>
      </c>
      <c r="E12" s="3">
        <v>12281.458592594065</v>
      </c>
      <c r="F12" s="3">
        <v>15137.611949686525</v>
      </c>
      <c r="G12" s="3">
        <v>18241.108268635697</v>
      </c>
      <c r="H12" s="3">
        <v>21601.817952171448</v>
      </c>
      <c r="J12" t="str">
        <f>CONCATENATE("Aboriginal population, ",A5)</f>
        <v>Aboriginal population, Newcastle</v>
      </c>
    </row>
    <row r="13" spans="1:10" x14ac:dyDescent="0.3">
      <c r="A13" t="s">
        <v>5</v>
      </c>
      <c r="B13" s="3">
        <v>157871</v>
      </c>
      <c r="C13" s="3">
        <v>162281</v>
      </c>
      <c r="D13" s="3">
        <v>169903</v>
      </c>
      <c r="E13" s="3">
        <f>E14-E12</f>
        <v>177063.54140740592</v>
      </c>
      <c r="F13" s="3">
        <f t="shared" ref="F13:H13" si="0">F14-F12</f>
        <v>184879.38805031349</v>
      </c>
      <c r="G13" s="3">
        <f t="shared" si="0"/>
        <v>192107.8917313643</v>
      </c>
      <c r="H13" s="3">
        <f t="shared" si="0"/>
        <v>198870.18204782857</v>
      </c>
    </row>
    <row r="14" spans="1:10" x14ac:dyDescent="0.3">
      <c r="A14" t="s">
        <v>6</v>
      </c>
      <c r="B14" s="3">
        <f>B12+B13</f>
        <v>163007</v>
      </c>
      <c r="C14" s="3">
        <f t="shared" ref="C14:H14" si="1">C12+C13</f>
        <v>169360</v>
      </c>
      <c r="D14" s="3">
        <f t="shared" si="1"/>
        <v>179587</v>
      </c>
      <c r="E14" s="36">
        <v>189345</v>
      </c>
      <c r="F14" s="36">
        <v>200017</v>
      </c>
      <c r="G14" s="36">
        <v>210349</v>
      </c>
      <c r="H14" s="36">
        <v>220472</v>
      </c>
    </row>
    <row r="15" spans="1:10" x14ac:dyDescent="0.3">
      <c r="A15" t="s">
        <v>37</v>
      </c>
      <c r="B15" s="4">
        <f>B12/B14*100</f>
        <v>3.1507849356162616</v>
      </c>
      <c r="C15" s="4">
        <f t="shared" ref="C15:H15" si="2">C12/C14*100</f>
        <v>4.1798535663675009</v>
      </c>
      <c r="D15" s="4">
        <f t="shared" si="2"/>
        <v>5.3923724991229873</v>
      </c>
      <c r="E15" s="4">
        <f t="shared" si="2"/>
        <v>6.486286193242</v>
      </c>
      <c r="F15" s="4">
        <f t="shared" si="2"/>
        <v>7.5681626810153766</v>
      </c>
      <c r="G15" s="4">
        <f t="shared" si="2"/>
        <v>8.6718302766524662</v>
      </c>
      <c r="H15" s="4">
        <f t="shared" si="2"/>
        <v>9.7979870242803848</v>
      </c>
    </row>
    <row r="17" spans="1:8" x14ac:dyDescent="0.3">
      <c r="A17" s="2" t="s">
        <v>28</v>
      </c>
    </row>
    <row r="18" spans="1:8" x14ac:dyDescent="0.3">
      <c r="D18" s="2">
        <v>2021</v>
      </c>
      <c r="E18" s="2">
        <v>2026</v>
      </c>
      <c r="F18" s="2">
        <v>2031</v>
      </c>
      <c r="G18" s="2">
        <v>2036</v>
      </c>
      <c r="H18" s="2">
        <v>2041</v>
      </c>
    </row>
    <row r="19" spans="1:8" x14ac:dyDescent="0.3">
      <c r="A19" t="s">
        <v>4</v>
      </c>
      <c r="B19" t="s">
        <v>7</v>
      </c>
      <c r="C19" t="s">
        <v>8</v>
      </c>
      <c r="D19" s="3">
        <v>476.74799390735564</v>
      </c>
      <c r="E19" s="3">
        <v>597.23850933217386</v>
      </c>
      <c r="F19" s="3">
        <v>714.03657176846525</v>
      </c>
      <c r="G19" s="3">
        <v>840.44009217134226</v>
      </c>
      <c r="H19" s="3">
        <v>983.27966443586558</v>
      </c>
    </row>
    <row r="20" spans="1:8" x14ac:dyDescent="0.3">
      <c r="A20" t="s">
        <v>4</v>
      </c>
      <c r="B20" t="s">
        <v>7</v>
      </c>
      <c r="C20" t="s">
        <v>9</v>
      </c>
      <c r="D20" s="3">
        <v>463.60547832190821</v>
      </c>
      <c r="E20" s="3">
        <v>550.68605701575632</v>
      </c>
      <c r="F20" s="3">
        <v>671.72925376526734</v>
      </c>
      <c r="G20" s="3">
        <v>788.76654510720221</v>
      </c>
      <c r="H20" s="3">
        <v>917.30917774079967</v>
      </c>
    </row>
    <row r="21" spans="1:8" x14ac:dyDescent="0.3">
      <c r="A21" t="s">
        <v>4</v>
      </c>
      <c r="B21" t="s">
        <v>7</v>
      </c>
      <c r="C21" t="s">
        <v>10</v>
      </c>
      <c r="D21" s="3">
        <v>498.5573317765332</v>
      </c>
      <c r="E21" s="3">
        <v>588.01641597780849</v>
      </c>
      <c r="F21" s="3">
        <v>678.60589878828159</v>
      </c>
      <c r="G21" s="3">
        <v>811.53182440336877</v>
      </c>
      <c r="H21" s="3">
        <v>938.64524522528143</v>
      </c>
    </row>
    <row r="22" spans="1:8" x14ac:dyDescent="0.3">
      <c r="A22" t="s">
        <v>4</v>
      </c>
      <c r="B22" t="s">
        <v>7</v>
      </c>
      <c r="C22" t="s">
        <v>11</v>
      </c>
      <c r="D22" s="3">
        <v>455.23531803277376</v>
      </c>
      <c r="E22" s="3">
        <v>637.34243526487103</v>
      </c>
      <c r="F22" s="3">
        <v>744.81535355292181</v>
      </c>
      <c r="G22" s="3">
        <v>845.29352814678236</v>
      </c>
      <c r="H22" s="3">
        <v>994.73092771255358</v>
      </c>
    </row>
    <row r="23" spans="1:8" x14ac:dyDescent="0.3">
      <c r="A23" t="s">
        <v>4</v>
      </c>
      <c r="B23" t="s">
        <v>7</v>
      </c>
      <c r="C23" t="s">
        <v>12</v>
      </c>
      <c r="D23" s="3">
        <v>521.23984747227621</v>
      </c>
      <c r="E23" s="3">
        <v>627.52047683771502</v>
      </c>
      <c r="F23" s="3">
        <v>826.35717856058579</v>
      </c>
      <c r="G23" s="3">
        <v>956.31496795234818</v>
      </c>
      <c r="H23" s="3">
        <v>1069.9499370891797</v>
      </c>
    </row>
    <row r="24" spans="1:8" x14ac:dyDescent="0.3">
      <c r="A24" t="s">
        <v>4</v>
      </c>
      <c r="B24" t="s">
        <v>7</v>
      </c>
      <c r="C24" t="s">
        <v>13</v>
      </c>
      <c r="D24" s="3">
        <v>451.80289432807092</v>
      </c>
      <c r="E24" s="3">
        <v>537.59208379395614</v>
      </c>
      <c r="F24" s="3">
        <v>649.20149169210879</v>
      </c>
      <c r="G24" s="3">
        <v>828.46923380227611</v>
      </c>
      <c r="H24" s="3">
        <v>954.4747557899509</v>
      </c>
    </row>
    <row r="25" spans="1:8" x14ac:dyDescent="0.3">
      <c r="A25" t="s">
        <v>4</v>
      </c>
      <c r="B25" t="s">
        <v>7</v>
      </c>
      <c r="C25" t="s">
        <v>14</v>
      </c>
      <c r="D25" s="3">
        <v>385.85236729560989</v>
      </c>
      <c r="E25" s="3">
        <v>475.46888814864911</v>
      </c>
      <c r="F25" s="3">
        <v>557.11900747757079</v>
      </c>
      <c r="G25" s="3">
        <v>666.9463562010734</v>
      </c>
      <c r="H25" s="3">
        <v>830.84973016999265</v>
      </c>
    </row>
    <row r="26" spans="1:8" x14ac:dyDescent="0.3">
      <c r="A26" t="s">
        <v>4</v>
      </c>
      <c r="B26" t="s">
        <v>7</v>
      </c>
      <c r="C26" t="s">
        <v>15</v>
      </c>
      <c r="D26" s="3">
        <v>287.26744249537825</v>
      </c>
      <c r="E26" s="3">
        <v>401.49601132569467</v>
      </c>
      <c r="F26" s="3">
        <v>482.63890228807992</v>
      </c>
      <c r="G26" s="3">
        <v>561.12995851115693</v>
      </c>
      <c r="H26" s="3">
        <v>666.56585377823649</v>
      </c>
    </row>
    <row r="27" spans="1:8" x14ac:dyDescent="0.3">
      <c r="A27" t="s">
        <v>4</v>
      </c>
      <c r="B27" t="s">
        <v>7</v>
      </c>
      <c r="C27" t="s">
        <v>16</v>
      </c>
      <c r="D27" s="3">
        <v>225.02589430358276</v>
      </c>
      <c r="E27" s="3">
        <v>339.63616837136527</v>
      </c>
      <c r="F27" s="3">
        <v>450.50189600768152</v>
      </c>
      <c r="G27" s="3">
        <v>533.11921281128264</v>
      </c>
      <c r="H27" s="3">
        <v>614.59142286185147</v>
      </c>
    </row>
    <row r="28" spans="1:8" x14ac:dyDescent="0.3">
      <c r="A28" t="s">
        <v>4</v>
      </c>
      <c r="B28" t="s">
        <v>7</v>
      </c>
      <c r="C28" t="s">
        <v>17</v>
      </c>
      <c r="D28" s="3">
        <v>232.38651193578647</v>
      </c>
      <c r="E28" s="3">
        <v>267.04285803139049</v>
      </c>
      <c r="F28" s="3">
        <v>383.4834599097959</v>
      </c>
      <c r="G28" s="3">
        <v>493.1675977870201</v>
      </c>
      <c r="H28" s="3">
        <v>577.11062919464666</v>
      </c>
    </row>
    <row r="29" spans="1:8" x14ac:dyDescent="0.3">
      <c r="A29" t="s">
        <v>4</v>
      </c>
      <c r="B29" t="s">
        <v>7</v>
      </c>
      <c r="C29" t="s">
        <v>18</v>
      </c>
      <c r="D29" s="3">
        <v>225.02136536029852</v>
      </c>
      <c r="E29" s="3">
        <v>268.00212005219043</v>
      </c>
      <c r="F29" s="3">
        <v>307.66238693204713</v>
      </c>
      <c r="G29" s="3">
        <v>424.83791031887029</v>
      </c>
      <c r="H29" s="3">
        <v>534.3897953694044</v>
      </c>
    </row>
    <row r="30" spans="1:8" x14ac:dyDescent="0.3">
      <c r="A30" t="s">
        <v>4</v>
      </c>
      <c r="B30" t="s">
        <v>7</v>
      </c>
      <c r="C30" t="s">
        <v>19</v>
      </c>
      <c r="D30" s="3">
        <v>187.2548995068785</v>
      </c>
      <c r="E30" s="3">
        <v>259.16574386847532</v>
      </c>
      <c r="F30" s="3">
        <v>304.01596529744268</v>
      </c>
      <c r="G30" s="3">
        <v>347.85781917805554</v>
      </c>
      <c r="H30" s="3">
        <v>466.6052733586294</v>
      </c>
    </row>
    <row r="31" spans="1:8" x14ac:dyDescent="0.3">
      <c r="A31" t="s">
        <v>4</v>
      </c>
      <c r="B31" t="s">
        <v>7</v>
      </c>
      <c r="C31" t="s">
        <v>20</v>
      </c>
      <c r="D31" s="3">
        <v>171.94135566680029</v>
      </c>
      <c r="E31" s="3">
        <v>204.40848169091726</v>
      </c>
      <c r="F31" s="3">
        <v>273.18902277833359</v>
      </c>
      <c r="G31" s="3">
        <v>319.48419908504758</v>
      </c>
      <c r="H31" s="3">
        <v>365.11821585408194</v>
      </c>
    </row>
    <row r="32" spans="1:8" x14ac:dyDescent="0.3">
      <c r="A32" t="s">
        <v>4</v>
      </c>
      <c r="B32" t="s">
        <v>7</v>
      </c>
      <c r="C32" t="s">
        <v>21</v>
      </c>
      <c r="D32" s="3">
        <v>118.55960384794186</v>
      </c>
      <c r="E32" s="3">
        <v>176.78606110595908</v>
      </c>
      <c r="F32" s="3">
        <v>209.29799272819173</v>
      </c>
      <c r="G32" s="3">
        <v>274.49234123517806</v>
      </c>
      <c r="H32" s="3">
        <v>320.49099660168042</v>
      </c>
    </row>
    <row r="33" spans="1:8" x14ac:dyDescent="0.3">
      <c r="A33" t="s">
        <v>4</v>
      </c>
      <c r="B33" t="s">
        <v>7</v>
      </c>
      <c r="C33" t="s">
        <v>22</v>
      </c>
      <c r="D33" s="3">
        <v>54.055623046810211</v>
      </c>
      <c r="E33" s="3">
        <v>118.6898114463942</v>
      </c>
      <c r="F33" s="3">
        <v>173.02156023280841</v>
      </c>
      <c r="G33" s="3">
        <v>205.66019270893258</v>
      </c>
      <c r="H33" s="3">
        <v>267.79919807550306</v>
      </c>
    </row>
    <row r="34" spans="1:8" x14ac:dyDescent="0.3">
      <c r="A34" t="s">
        <v>4</v>
      </c>
      <c r="B34" t="s">
        <v>7</v>
      </c>
      <c r="C34" t="s">
        <v>23</v>
      </c>
      <c r="D34" s="3">
        <v>45.829750859608907</v>
      </c>
      <c r="E34" s="3">
        <v>61.318715486130145</v>
      </c>
      <c r="F34" s="3">
        <v>119.95209833550652</v>
      </c>
      <c r="G34" s="3">
        <v>171.39054793104191</v>
      </c>
      <c r="H34" s="3">
        <v>204.17279483280379</v>
      </c>
    </row>
    <row r="35" spans="1:8" x14ac:dyDescent="0.3">
      <c r="A35" t="s">
        <v>4</v>
      </c>
      <c r="B35" t="s">
        <v>7</v>
      </c>
      <c r="C35" t="s">
        <v>24</v>
      </c>
      <c r="D35" s="3">
        <v>31.591408642659307</v>
      </c>
      <c r="E35" s="3">
        <v>51.900712718605973</v>
      </c>
      <c r="F35" s="3">
        <v>66.644875736494271</v>
      </c>
      <c r="G35" s="3">
        <v>117.66899678985374</v>
      </c>
      <c r="H35" s="3">
        <v>164.83473433379407</v>
      </c>
    </row>
    <row r="36" spans="1:8" x14ac:dyDescent="0.3">
      <c r="A36" t="s">
        <v>4</v>
      </c>
      <c r="B36" t="s">
        <v>7</v>
      </c>
      <c r="C36" t="s">
        <v>25</v>
      </c>
      <c r="D36" s="3">
        <v>28.413676429064537</v>
      </c>
      <c r="E36" s="3">
        <v>36.356855356862432</v>
      </c>
      <c r="F36" s="3">
        <v>51.118438112973863</v>
      </c>
      <c r="G36" s="3">
        <v>69.69264344896699</v>
      </c>
      <c r="H36" s="3">
        <v>107.90337579762836</v>
      </c>
    </row>
    <row r="37" spans="1:8" x14ac:dyDescent="0.3">
      <c r="A37" t="s">
        <v>4</v>
      </c>
      <c r="B37" t="s">
        <v>26</v>
      </c>
      <c r="C37" t="s">
        <v>8</v>
      </c>
      <c r="D37" s="3">
        <v>468.87791298441977</v>
      </c>
      <c r="E37" s="3">
        <v>614.95042408951929</v>
      </c>
      <c r="F37" s="3">
        <v>736.4136274100797</v>
      </c>
      <c r="G37" s="3">
        <v>867.42218339118563</v>
      </c>
      <c r="H37" s="3">
        <v>1015.3198306530926</v>
      </c>
    </row>
    <row r="38" spans="1:8" x14ac:dyDescent="0.3">
      <c r="A38" t="s">
        <v>4</v>
      </c>
      <c r="B38" t="s">
        <v>26</v>
      </c>
      <c r="C38" t="s">
        <v>9</v>
      </c>
      <c r="D38" s="3">
        <v>512.317144976338</v>
      </c>
      <c r="E38" s="3">
        <v>552.66380317470987</v>
      </c>
      <c r="F38" s="3">
        <v>689.66809918661215</v>
      </c>
      <c r="G38" s="3">
        <v>810.74989585816036</v>
      </c>
      <c r="H38" s="3">
        <v>943.23024035232743</v>
      </c>
    </row>
    <row r="39" spans="1:8" x14ac:dyDescent="0.3">
      <c r="A39" t="s">
        <v>4</v>
      </c>
      <c r="B39" t="s">
        <v>26</v>
      </c>
      <c r="C39" t="s">
        <v>10</v>
      </c>
      <c r="D39" s="3">
        <v>493.30566898972342</v>
      </c>
      <c r="E39" s="3">
        <v>632.06037388126595</v>
      </c>
      <c r="F39" s="3">
        <v>684.5180918291511</v>
      </c>
      <c r="G39" s="3">
        <v>826.40583752879297</v>
      </c>
      <c r="H39" s="3">
        <v>957.10482388839921</v>
      </c>
    </row>
    <row r="40" spans="1:8" x14ac:dyDescent="0.3">
      <c r="A40" t="s">
        <v>4</v>
      </c>
      <c r="B40" t="s">
        <v>26</v>
      </c>
      <c r="C40" t="s">
        <v>11</v>
      </c>
      <c r="D40" s="3">
        <v>505.35778154190905</v>
      </c>
      <c r="E40" s="3">
        <v>638.89428469880841</v>
      </c>
      <c r="F40" s="3">
        <v>796.56526186734914</v>
      </c>
      <c r="G40" s="3">
        <v>865.2922481060092</v>
      </c>
      <c r="H40" s="3">
        <v>1019.2611160016424</v>
      </c>
    </row>
    <row r="41" spans="1:8" x14ac:dyDescent="0.3">
      <c r="A41" t="s">
        <v>4</v>
      </c>
      <c r="B41" t="s">
        <v>26</v>
      </c>
      <c r="C41" t="s">
        <v>12</v>
      </c>
      <c r="D41" s="3">
        <v>528.34437272716593</v>
      </c>
      <c r="E41" s="3">
        <v>639.63717979270996</v>
      </c>
      <c r="F41" s="3">
        <v>803.86823418782467</v>
      </c>
      <c r="G41" s="3">
        <v>970.02699850948329</v>
      </c>
      <c r="H41" s="3">
        <v>1058.1047615607874</v>
      </c>
    </row>
    <row r="42" spans="1:8" x14ac:dyDescent="0.3">
      <c r="A42" t="s">
        <v>4</v>
      </c>
      <c r="B42" t="s">
        <v>26</v>
      </c>
      <c r="C42" t="s">
        <v>13</v>
      </c>
      <c r="D42" s="3">
        <v>450.92518445994233</v>
      </c>
      <c r="E42" s="3">
        <v>533.58294948814319</v>
      </c>
      <c r="F42" s="3">
        <v>643.80399192297159</v>
      </c>
      <c r="G42" s="3">
        <v>801.91881463576851</v>
      </c>
      <c r="H42" s="3">
        <v>948.77810400732358</v>
      </c>
    </row>
    <row r="43" spans="1:8" x14ac:dyDescent="0.3">
      <c r="A43" t="s">
        <v>4</v>
      </c>
      <c r="B43" t="s">
        <v>26</v>
      </c>
      <c r="C43" t="s">
        <v>14</v>
      </c>
      <c r="D43" s="3">
        <v>397.63789701785481</v>
      </c>
      <c r="E43" s="3">
        <v>495.7604169434336</v>
      </c>
      <c r="F43" s="3">
        <v>575.85633378367811</v>
      </c>
      <c r="G43" s="3">
        <v>686.01777606655696</v>
      </c>
      <c r="H43" s="3">
        <v>841.36731369439656</v>
      </c>
    </row>
    <row r="44" spans="1:8" x14ac:dyDescent="0.3">
      <c r="A44" t="s">
        <v>4</v>
      </c>
      <c r="B44" t="s">
        <v>26</v>
      </c>
      <c r="C44" t="s">
        <v>15</v>
      </c>
      <c r="D44" s="3">
        <v>287.77356326226862</v>
      </c>
      <c r="E44" s="3">
        <v>397.68566178082278</v>
      </c>
      <c r="F44" s="3">
        <v>486.82179248681649</v>
      </c>
      <c r="G44" s="3">
        <v>563.42344944929289</v>
      </c>
      <c r="H44" s="3">
        <v>666.19884987817068</v>
      </c>
    </row>
    <row r="45" spans="1:8" x14ac:dyDescent="0.3">
      <c r="A45" t="s">
        <v>4</v>
      </c>
      <c r="B45" t="s">
        <v>26</v>
      </c>
      <c r="C45" t="s">
        <v>16</v>
      </c>
      <c r="D45" s="3">
        <v>195.65935801204188</v>
      </c>
      <c r="E45" s="3">
        <v>300.75127759581045</v>
      </c>
      <c r="F45" s="3">
        <v>400.90497086748206</v>
      </c>
      <c r="G45" s="3">
        <v>484.73690975208581</v>
      </c>
      <c r="H45" s="3">
        <v>558.45245961197077</v>
      </c>
    </row>
    <row r="46" spans="1:8" x14ac:dyDescent="0.3">
      <c r="A46" t="s">
        <v>4</v>
      </c>
      <c r="B46" t="s">
        <v>26</v>
      </c>
      <c r="C46" t="s">
        <v>17</v>
      </c>
      <c r="D46" s="3">
        <v>222.53481274291144</v>
      </c>
      <c r="E46" s="3">
        <v>232.89853723362395</v>
      </c>
      <c r="F46" s="3">
        <v>333.86301978227232</v>
      </c>
      <c r="G46" s="3">
        <v>429.21102960834702</v>
      </c>
      <c r="H46" s="3">
        <v>512.33670078068826</v>
      </c>
    </row>
    <row r="47" spans="1:8" x14ac:dyDescent="0.3">
      <c r="A47" t="s">
        <v>4</v>
      </c>
      <c r="B47" t="s">
        <v>26</v>
      </c>
      <c r="C47" t="s">
        <v>18</v>
      </c>
      <c r="D47" s="3">
        <v>222.16225698062698</v>
      </c>
      <c r="E47" s="3">
        <v>259.10163275291495</v>
      </c>
      <c r="F47" s="3">
        <v>279.58702542381388</v>
      </c>
      <c r="G47" s="3">
        <v>381.55586287295262</v>
      </c>
      <c r="H47" s="3">
        <v>476.95266426600136</v>
      </c>
    </row>
    <row r="48" spans="1:8" x14ac:dyDescent="0.3">
      <c r="A48" t="s">
        <v>4</v>
      </c>
      <c r="B48" t="s">
        <v>26</v>
      </c>
      <c r="C48" t="s">
        <v>19</v>
      </c>
      <c r="D48" s="3">
        <v>197.97351353488216</v>
      </c>
      <c r="E48" s="3">
        <v>243.65392878950649</v>
      </c>
      <c r="F48" s="3">
        <v>287.67661804932004</v>
      </c>
      <c r="G48" s="3">
        <v>314.7013517996528</v>
      </c>
      <c r="H48" s="3">
        <v>417.13130093496966</v>
      </c>
    </row>
    <row r="49" spans="1:10" x14ac:dyDescent="0.3">
      <c r="A49" t="s">
        <v>4</v>
      </c>
      <c r="B49" t="s">
        <v>26</v>
      </c>
      <c r="C49" t="s">
        <v>20</v>
      </c>
      <c r="D49" s="3">
        <v>128.8631031034879</v>
      </c>
      <c r="E49" s="3">
        <v>202.2838086557031</v>
      </c>
      <c r="F49" s="3">
        <v>248.78768137166682</v>
      </c>
      <c r="G49" s="3">
        <v>293.93201900837374</v>
      </c>
      <c r="H49" s="3">
        <v>324.38867184780821</v>
      </c>
    </row>
    <row r="50" spans="1:10" x14ac:dyDescent="0.3">
      <c r="A50" t="s">
        <v>4</v>
      </c>
      <c r="B50" t="s">
        <v>26</v>
      </c>
      <c r="C50" t="s">
        <v>21</v>
      </c>
      <c r="D50" s="3">
        <v>88.332471852416276</v>
      </c>
      <c r="E50" s="3">
        <v>130.22213518765085</v>
      </c>
      <c r="F50" s="3">
        <v>195.31612620446742</v>
      </c>
      <c r="G50" s="3">
        <v>239.46671362341002</v>
      </c>
      <c r="H50" s="3">
        <v>283.97934763376412</v>
      </c>
    </row>
    <row r="51" spans="1:10" x14ac:dyDescent="0.3">
      <c r="A51" t="s">
        <v>4</v>
      </c>
      <c r="B51" t="s">
        <v>26</v>
      </c>
      <c r="C51" t="s">
        <v>22</v>
      </c>
      <c r="D51" s="3">
        <v>55.389160190522468</v>
      </c>
      <c r="E51" s="3">
        <v>91.168755688875947</v>
      </c>
      <c r="F51" s="3">
        <v>129.73010961631681</v>
      </c>
      <c r="G51" s="3">
        <v>188.75567676802223</v>
      </c>
      <c r="H51" s="3">
        <v>231.62395517962457</v>
      </c>
    </row>
    <row r="52" spans="1:10" x14ac:dyDescent="0.3">
      <c r="A52" t="s">
        <v>4</v>
      </c>
      <c r="B52" t="s">
        <v>26</v>
      </c>
      <c r="C52" t="s">
        <v>23</v>
      </c>
      <c r="D52" s="3">
        <v>32.135363239402828</v>
      </c>
      <c r="E52" s="3">
        <v>56.683736325728688</v>
      </c>
      <c r="F52" s="3">
        <v>87.57405667933304</v>
      </c>
      <c r="G52" s="3">
        <v>122.84276907969911</v>
      </c>
      <c r="H52" s="3">
        <v>174.9902438097929</v>
      </c>
    </row>
    <row r="53" spans="1:10" x14ac:dyDescent="0.3">
      <c r="A53" t="s">
        <v>4</v>
      </c>
      <c r="B53" t="s">
        <v>26</v>
      </c>
      <c r="C53" t="s">
        <v>24</v>
      </c>
      <c r="D53" s="3">
        <v>26.248489449107886</v>
      </c>
      <c r="E53" s="3">
        <v>38.34859719570025</v>
      </c>
      <c r="F53" s="3">
        <v>58.316412590476212</v>
      </c>
      <c r="G53" s="3">
        <v>85.17219357977109</v>
      </c>
      <c r="H53" s="3">
        <v>117.05821901820372</v>
      </c>
    </row>
    <row r="54" spans="1:10" x14ac:dyDescent="0.3">
      <c r="A54" t="s">
        <v>4</v>
      </c>
      <c r="B54" t="s">
        <v>26</v>
      </c>
      <c r="C54" t="s">
        <v>25</v>
      </c>
      <c r="D54" s="3">
        <v>9.7731834117974774</v>
      </c>
      <c r="E54" s="3">
        <v>22.4426852003776</v>
      </c>
      <c r="F54" s="3">
        <v>34.949144168492111</v>
      </c>
      <c r="G54" s="3">
        <v>53.212573114491704</v>
      </c>
      <c r="H54" s="3">
        <v>76.71762253675827</v>
      </c>
      <c r="J54" s="5"/>
    </row>
    <row r="55" spans="1:10" x14ac:dyDescent="0.3">
      <c r="A55" t="s">
        <v>4</v>
      </c>
      <c r="B55" t="s">
        <v>27</v>
      </c>
      <c r="C55" t="s">
        <v>8</v>
      </c>
      <c r="D55" s="3">
        <f>D19+D37</f>
        <v>945.62590689177546</v>
      </c>
      <c r="E55" s="3">
        <f t="shared" ref="E55:H55" si="3">E19+E37</f>
        <v>1212.188933421693</v>
      </c>
      <c r="F55" s="3">
        <f t="shared" si="3"/>
        <v>1450.4501991785451</v>
      </c>
      <c r="G55" s="3">
        <f t="shared" si="3"/>
        <v>1707.8622755625279</v>
      </c>
      <c r="H55" s="3">
        <f t="shared" si="3"/>
        <v>1998.5994950889581</v>
      </c>
    </row>
    <row r="56" spans="1:10" x14ac:dyDescent="0.3">
      <c r="A56" t="s">
        <v>4</v>
      </c>
      <c r="B56" t="s">
        <v>27</v>
      </c>
      <c r="C56" t="s">
        <v>9</v>
      </c>
      <c r="D56" s="3">
        <f t="shared" ref="D56:H56" si="4">D20+D38</f>
        <v>975.92262329824621</v>
      </c>
      <c r="E56" s="3">
        <f t="shared" si="4"/>
        <v>1103.3498601904662</v>
      </c>
      <c r="F56" s="3">
        <f t="shared" si="4"/>
        <v>1361.3973529518794</v>
      </c>
      <c r="G56" s="3">
        <f t="shared" si="4"/>
        <v>1599.5164409653626</v>
      </c>
      <c r="H56" s="3">
        <f t="shared" si="4"/>
        <v>1860.5394180931271</v>
      </c>
    </row>
    <row r="57" spans="1:10" x14ac:dyDescent="0.3">
      <c r="A57" t="s">
        <v>4</v>
      </c>
      <c r="B57" t="s">
        <v>27</v>
      </c>
      <c r="C57" t="s">
        <v>10</v>
      </c>
      <c r="D57" s="3">
        <f t="shared" ref="D57:H57" si="5">D21+D39</f>
        <v>991.86300076625662</v>
      </c>
      <c r="E57" s="3">
        <f t="shared" si="5"/>
        <v>1220.0767898590743</v>
      </c>
      <c r="F57" s="3">
        <f t="shared" si="5"/>
        <v>1363.1239906174328</v>
      </c>
      <c r="G57" s="3">
        <f t="shared" si="5"/>
        <v>1637.9376619321617</v>
      </c>
      <c r="H57" s="3">
        <f t="shared" si="5"/>
        <v>1895.7500691136806</v>
      </c>
    </row>
    <row r="58" spans="1:10" x14ac:dyDescent="0.3">
      <c r="A58" t="s">
        <v>4</v>
      </c>
      <c r="B58" t="s">
        <v>27</v>
      </c>
      <c r="C58" t="s">
        <v>11</v>
      </c>
      <c r="D58" s="3">
        <f t="shared" ref="D58:H58" si="6">D22+D40</f>
        <v>960.59309957468281</v>
      </c>
      <c r="E58" s="3">
        <f t="shared" si="6"/>
        <v>1276.2367199636794</v>
      </c>
      <c r="F58" s="3">
        <f t="shared" si="6"/>
        <v>1541.3806154202709</v>
      </c>
      <c r="G58" s="3">
        <f t="shared" si="6"/>
        <v>1710.5857762527917</v>
      </c>
      <c r="H58" s="3">
        <f t="shared" si="6"/>
        <v>2013.9920437141959</v>
      </c>
    </row>
    <row r="59" spans="1:10" x14ac:dyDescent="0.3">
      <c r="A59" t="s">
        <v>4</v>
      </c>
      <c r="B59" t="s">
        <v>27</v>
      </c>
      <c r="C59" t="s">
        <v>12</v>
      </c>
      <c r="D59" s="3">
        <f t="shared" ref="D59:H59" si="7">D23+D41</f>
        <v>1049.5842201994421</v>
      </c>
      <c r="E59" s="3">
        <f t="shared" si="7"/>
        <v>1267.157656630425</v>
      </c>
      <c r="F59" s="3">
        <f t="shared" si="7"/>
        <v>1630.2254127484105</v>
      </c>
      <c r="G59" s="3">
        <f t="shared" si="7"/>
        <v>1926.3419664618314</v>
      </c>
      <c r="H59" s="3">
        <f t="shared" si="7"/>
        <v>2128.0546986499671</v>
      </c>
    </row>
    <row r="60" spans="1:10" x14ac:dyDescent="0.3">
      <c r="A60" t="s">
        <v>4</v>
      </c>
      <c r="B60" t="s">
        <v>27</v>
      </c>
      <c r="C60" t="s">
        <v>13</v>
      </c>
      <c r="D60" s="3">
        <f t="shared" ref="D60:H60" si="8">D24+D42</f>
        <v>902.72807878801325</v>
      </c>
      <c r="E60" s="3">
        <f t="shared" si="8"/>
        <v>1071.1750332820993</v>
      </c>
      <c r="F60" s="3">
        <f t="shared" si="8"/>
        <v>1293.0054836150803</v>
      </c>
      <c r="G60" s="3">
        <f t="shared" si="8"/>
        <v>1630.3880484380447</v>
      </c>
      <c r="H60" s="3">
        <f t="shared" si="8"/>
        <v>1903.2528597972746</v>
      </c>
    </row>
    <row r="61" spans="1:10" x14ac:dyDescent="0.3">
      <c r="A61" t="s">
        <v>4</v>
      </c>
      <c r="B61" t="s">
        <v>27</v>
      </c>
      <c r="C61" t="s">
        <v>14</v>
      </c>
      <c r="D61" s="3">
        <f t="shared" ref="D61:H61" si="9">D25+D43</f>
        <v>783.49026431346465</v>
      </c>
      <c r="E61" s="3">
        <f t="shared" si="9"/>
        <v>971.22930509208277</v>
      </c>
      <c r="F61" s="3">
        <f t="shared" si="9"/>
        <v>1132.975341261249</v>
      </c>
      <c r="G61" s="3">
        <f t="shared" si="9"/>
        <v>1352.9641322676302</v>
      </c>
      <c r="H61" s="3">
        <f t="shared" si="9"/>
        <v>1672.2170438643893</v>
      </c>
    </row>
    <row r="62" spans="1:10" x14ac:dyDescent="0.3">
      <c r="A62" t="s">
        <v>4</v>
      </c>
      <c r="B62" t="s">
        <v>27</v>
      </c>
      <c r="C62" t="s">
        <v>15</v>
      </c>
      <c r="D62" s="3">
        <f t="shared" ref="D62:H62" si="10">D26+D44</f>
        <v>575.04100575764687</v>
      </c>
      <c r="E62" s="3">
        <f t="shared" si="10"/>
        <v>799.18167310651745</v>
      </c>
      <c r="F62" s="3">
        <f t="shared" si="10"/>
        <v>969.46069477489641</v>
      </c>
      <c r="G62" s="3">
        <f t="shared" si="10"/>
        <v>1124.5534079604499</v>
      </c>
      <c r="H62" s="3">
        <f t="shared" si="10"/>
        <v>1332.7647036564072</v>
      </c>
    </row>
    <row r="63" spans="1:10" x14ac:dyDescent="0.3">
      <c r="A63" t="s">
        <v>4</v>
      </c>
      <c r="B63" t="s">
        <v>27</v>
      </c>
      <c r="C63" t="s">
        <v>16</v>
      </c>
      <c r="D63" s="3">
        <f t="shared" ref="D63:H63" si="11">D27+D45</f>
        <v>420.68525231562467</v>
      </c>
      <c r="E63" s="3">
        <f t="shared" si="11"/>
        <v>640.38744596717572</v>
      </c>
      <c r="F63" s="3">
        <f t="shared" si="11"/>
        <v>851.40686687516359</v>
      </c>
      <c r="G63" s="3">
        <f t="shared" si="11"/>
        <v>1017.8561225633684</v>
      </c>
      <c r="H63" s="3">
        <f t="shared" si="11"/>
        <v>1173.0438824738221</v>
      </c>
    </row>
    <row r="64" spans="1:10" x14ac:dyDescent="0.3">
      <c r="A64" t="s">
        <v>4</v>
      </c>
      <c r="B64" t="s">
        <v>27</v>
      </c>
      <c r="C64" t="s">
        <v>17</v>
      </c>
      <c r="D64" s="3">
        <f t="shared" ref="D64:H64" si="12">D28+D46</f>
        <v>454.92132467869794</v>
      </c>
      <c r="E64" s="3">
        <f t="shared" si="12"/>
        <v>499.94139526501442</v>
      </c>
      <c r="F64" s="3">
        <f t="shared" si="12"/>
        <v>717.34647969206821</v>
      </c>
      <c r="G64" s="3">
        <f t="shared" si="12"/>
        <v>922.37862739536718</v>
      </c>
      <c r="H64" s="3">
        <f t="shared" si="12"/>
        <v>1089.4473299753349</v>
      </c>
    </row>
    <row r="65" spans="1:8" x14ac:dyDescent="0.3">
      <c r="A65" t="s">
        <v>4</v>
      </c>
      <c r="B65" t="s">
        <v>27</v>
      </c>
      <c r="C65" t="s">
        <v>18</v>
      </c>
      <c r="D65" s="3">
        <f t="shared" ref="D65:H65" si="13">D29+D47</f>
        <v>447.18362234092547</v>
      </c>
      <c r="E65" s="3">
        <f t="shared" si="13"/>
        <v>527.10375280510539</v>
      </c>
      <c r="F65" s="3">
        <f t="shared" si="13"/>
        <v>587.24941235586107</v>
      </c>
      <c r="G65" s="3">
        <f t="shared" si="13"/>
        <v>806.3937731918229</v>
      </c>
      <c r="H65" s="3">
        <f t="shared" si="13"/>
        <v>1011.3424596354057</v>
      </c>
    </row>
    <row r="66" spans="1:8" x14ac:dyDescent="0.3">
      <c r="A66" t="s">
        <v>4</v>
      </c>
      <c r="B66" t="s">
        <v>27</v>
      </c>
      <c r="C66" t="s">
        <v>19</v>
      </c>
      <c r="D66" s="3">
        <f t="shared" ref="D66:H66" si="14">D30+D48</f>
        <v>385.22841304176063</v>
      </c>
      <c r="E66" s="3">
        <f t="shared" si="14"/>
        <v>502.81967265798181</v>
      </c>
      <c r="F66" s="3">
        <f t="shared" si="14"/>
        <v>591.69258334676272</v>
      </c>
      <c r="G66" s="3">
        <f t="shared" si="14"/>
        <v>662.55917097770839</v>
      </c>
      <c r="H66" s="3">
        <f t="shared" si="14"/>
        <v>883.73657429359901</v>
      </c>
    </row>
    <row r="67" spans="1:8" x14ac:dyDescent="0.3">
      <c r="A67" t="s">
        <v>4</v>
      </c>
      <c r="B67" t="s">
        <v>27</v>
      </c>
      <c r="C67" t="s">
        <v>20</v>
      </c>
      <c r="D67" s="3">
        <f t="shared" ref="D67:H67" si="15">D31+D49</f>
        <v>300.80445877028819</v>
      </c>
      <c r="E67" s="3">
        <f t="shared" si="15"/>
        <v>406.69229034662033</v>
      </c>
      <c r="F67" s="3">
        <f t="shared" si="15"/>
        <v>521.97670415000039</v>
      </c>
      <c r="G67" s="3">
        <f t="shared" si="15"/>
        <v>613.41621809342132</v>
      </c>
      <c r="H67" s="3">
        <f t="shared" si="15"/>
        <v>689.50688770189015</v>
      </c>
    </row>
    <row r="68" spans="1:8" x14ac:dyDescent="0.3">
      <c r="A68" t="s">
        <v>4</v>
      </c>
      <c r="B68" t="s">
        <v>27</v>
      </c>
      <c r="C68" t="s">
        <v>21</v>
      </c>
      <c r="D68" s="3">
        <f t="shared" ref="D68:H68" si="16">D32+D50</f>
        <v>206.89207570035813</v>
      </c>
      <c r="E68" s="3">
        <f t="shared" si="16"/>
        <v>307.0081962936099</v>
      </c>
      <c r="F68" s="3">
        <f t="shared" si="16"/>
        <v>404.61411893265915</v>
      </c>
      <c r="G68" s="3">
        <f t="shared" si="16"/>
        <v>513.95905485858805</v>
      </c>
      <c r="H68" s="3">
        <f t="shared" si="16"/>
        <v>604.4703442354446</v>
      </c>
    </row>
    <row r="69" spans="1:8" x14ac:dyDescent="0.3">
      <c r="A69" t="s">
        <v>4</v>
      </c>
      <c r="B69" t="s">
        <v>27</v>
      </c>
      <c r="C69" t="s">
        <v>22</v>
      </c>
      <c r="D69" s="3">
        <f t="shared" ref="D69:H69" si="17">D33+D51</f>
        <v>109.44478323733267</v>
      </c>
      <c r="E69" s="3">
        <f t="shared" si="17"/>
        <v>209.85856713527016</v>
      </c>
      <c r="F69" s="3">
        <f t="shared" si="17"/>
        <v>302.75166984912522</v>
      </c>
      <c r="G69" s="3">
        <f t="shared" si="17"/>
        <v>394.41586947695481</v>
      </c>
      <c r="H69" s="3">
        <f t="shared" si="17"/>
        <v>499.42315325512766</v>
      </c>
    </row>
    <row r="70" spans="1:8" x14ac:dyDescent="0.3">
      <c r="A70" t="s">
        <v>4</v>
      </c>
      <c r="B70" t="s">
        <v>27</v>
      </c>
      <c r="C70" t="s">
        <v>23</v>
      </c>
      <c r="D70" s="3">
        <f t="shared" ref="D70:H70" si="18">D34+D52</f>
        <v>77.965114099011743</v>
      </c>
      <c r="E70" s="3">
        <f t="shared" si="18"/>
        <v>118.00245181185883</v>
      </c>
      <c r="F70" s="3">
        <f t="shared" si="18"/>
        <v>207.52615501483956</v>
      </c>
      <c r="G70" s="3">
        <f t="shared" si="18"/>
        <v>294.23331701074102</v>
      </c>
      <c r="H70" s="3">
        <f t="shared" si="18"/>
        <v>379.16303864259669</v>
      </c>
    </row>
    <row r="71" spans="1:8" x14ac:dyDescent="0.3">
      <c r="A71" t="s">
        <v>4</v>
      </c>
      <c r="B71" t="s">
        <v>27</v>
      </c>
      <c r="C71" t="s">
        <v>24</v>
      </c>
      <c r="D71" s="3">
        <f t="shared" ref="D71:H71" si="19">D35+D53</f>
        <v>57.839898091767196</v>
      </c>
      <c r="E71" s="3">
        <f t="shared" si="19"/>
        <v>90.249309914306224</v>
      </c>
      <c r="F71" s="3">
        <f t="shared" si="19"/>
        <v>124.96128832697048</v>
      </c>
      <c r="G71" s="3">
        <f t="shared" si="19"/>
        <v>202.84119036962483</v>
      </c>
      <c r="H71" s="3">
        <f t="shared" si="19"/>
        <v>281.89295335199779</v>
      </c>
    </row>
    <row r="72" spans="1:8" x14ac:dyDescent="0.3">
      <c r="A72" t="s">
        <v>4</v>
      </c>
      <c r="B72" t="s">
        <v>27</v>
      </c>
      <c r="C72" t="s">
        <v>25</v>
      </c>
      <c r="D72" s="3">
        <f t="shared" ref="D72:H72" si="20">D36+D54</f>
        <v>38.186859840862013</v>
      </c>
      <c r="E72" s="3">
        <f t="shared" si="20"/>
        <v>58.799540557240036</v>
      </c>
      <c r="F72" s="3">
        <f t="shared" si="20"/>
        <v>86.067582281465974</v>
      </c>
      <c r="G72" s="3">
        <f t="shared" si="20"/>
        <v>122.90521656345869</v>
      </c>
      <c r="H72" s="3">
        <f t="shared" si="20"/>
        <v>184.62099833438663</v>
      </c>
    </row>
    <row r="74" spans="1:8" x14ac:dyDescent="0.3">
      <c r="A74" t="s">
        <v>4</v>
      </c>
      <c r="B74" t="s">
        <v>27</v>
      </c>
      <c r="C74" t="s">
        <v>32</v>
      </c>
      <c r="D74" s="3">
        <f>SUM(D55:D57)</f>
        <v>2913.4115309562785</v>
      </c>
      <c r="E74" s="3">
        <f t="shared" ref="E74:H74" si="21">SUM(E55:E57)</f>
        <v>3535.6155834712335</v>
      </c>
      <c r="F74" s="3">
        <f t="shared" si="21"/>
        <v>4174.9715427478568</v>
      </c>
      <c r="G74" s="3">
        <f t="shared" si="21"/>
        <v>4945.316378460052</v>
      </c>
      <c r="H74" s="3">
        <f t="shared" si="21"/>
        <v>5754.8889822957663</v>
      </c>
    </row>
    <row r="75" spans="1:8" x14ac:dyDescent="0.3">
      <c r="A75" t="s">
        <v>4</v>
      </c>
      <c r="B75" t="s">
        <v>27</v>
      </c>
      <c r="C75" t="s">
        <v>33</v>
      </c>
      <c r="D75" s="3">
        <f>SUM(D58:D59)</f>
        <v>2010.177319774125</v>
      </c>
      <c r="E75" s="3">
        <f t="shared" ref="E75:H75" si="22">SUM(E58:E59)</f>
        <v>2543.3943765941044</v>
      </c>
      <c r="F75" s="3">
        <f t="shared" si="22"/>
        <v>3171.6060281686814</v>
      </c>
      <c r="G75" s="3">
        <f t="shared" si="22"/>
        <v>3636.927742714623</v>
      </c>
      <c r="H75" s="3">
        <f t="shared" si="22"/>
        <v>4142.046742364163</v>
      </c>
    </row>
    <row r="76" spans="1:8" x14ac:dyDescent="0.3">
      <c r="A76" t="s">
        <v>4</v>
      </c>
      <c r="B76" t="s">
        <v>27</v>
      </c>
      <c r="C76" t="s">
        <v>34</v>
      </c>
      <c r="D76" s="3">
        <f>SUM(D60:D63)</f>
        <v>2681.9446011747496</v>
      </c>
      <c r="E76" s="3">
        <f t="shared" ref="E76:H76" si="23">SUM(E60:E63)</f>
        <v>3481.9734574478753</v>
      </c>
      <c r="F76" s="3">
        <f t="shared" si="23"/>
        <v>4246.8483865263888</v>
      </c>
      <c r="G76" s="3">
        <f t="shared" si="23"/>
        <v>5125.7617112294929</v>
      </c>
      <c r="H76" s="3">
        <f t="shared" si="23"/>
        <v>6081.2784897918928</v>
      </c>
    </row>
    <row r="77" spans="1:8" x14ac:dyDescent="0.3">
      <c r="A77" t="s">
        <v>4</v>
      </c>
      <c r="B77" t="s">
        <v>27</v>
      </c>
      <c r="C77" t="s">
        <v>35</v>
      </c>
      <c r="D77" s="3">
        <f>SUM(D64:D67)</f>
        <v>1588.1378188316723</v>
      </c>
      <c r="E77" s="3">
        <f t="shared" ref="E77:H77" si="24">SUM(E64:E67)</f>
        <v>1936.5571110747219</v>
      </c>
      <c r="F77" s="3">
        <f t="shared" si="24"/>
        <v>2418.2651795446923</v>
      </c>
      <c r="G77" s="3">
        <f t="shared" si="24"/>
        <v>3004.74778965832</v>
      </c>
      <c r="H77" s="3">
        <f t="shared" si="24"/>
        <v>3674.0332516062299</v>
      </c>
    </row>
    <row r="78" spans="1:8" x14ac:dyDescent="0.3">
      <c r="A78" t="s">
        <v>4</v>
      </c>
      <c r="B78" t="s">
        <v>27</v>
      </c>
      <c r="C78" t="s">
        <v>36</v>
      </c>
      <c r="D78" s="3">
        <f>SUM(D68:D72)</f>
        <v>490.32873096933167</v>
      </c>
      <c r="E78" s="3">
        <f t="shared" ref="E78:H78" si="25">SUM(E68:E72)</f>
        <v>783.91806571228506</v>
      </c>
      <c r="F78" s="3">
        <f t="shared" si="25"/>
        <v>1125.9208144050604</v>
      </c>
      <c r="G78" s="3">
        <f t="shared" si="25"/>
        <v>1528.3546482793674</v>
      </c>
      <c r="H78" s="3">
        <f t="shared" si="25"/>
        <v>1949.5704878195534</v>
      </c>
    </row>
    <row r="79" spans="1:8" x14ac:dyDescent="0.3">
      <c r="A79" t="s">
        <v>4</v>
      </c>
      <c r="B79" t="s">
        <v>27</v>
      </c>
      <c r="C79" t="s">
        <v>6</v>
      </c>
      <c r="D79" s="3">
        <f>SUM(D74:D78)</f>
        <v>9684.0000017061575</v>
      </c>
      <c r="E79" s="3">
        <f t="shared" ref="E79:H79" si="26">SUM(E74:E78)</f>
        <v>12281.45859430022</v>
      </c>
      <c r="F79" s="3">
        <f t="shared" si="26"/>
        <v>15137.611951392681</v>
      </c>
      <c r="G79" s="3">
        <f t="shared" si="26"/>
        <v>18241.108270341854</v>
      </c>
      <c r="H79" s="3">
        <f t="shared" si="26"/>
        <v>21601.817953877606</v>
      </c>
    </row>
    <row r="81" spans="1:8" x14ac:dyDescent="0.3">
      <c r="A81" s="2" t="s">
        <v>29</v>
      </c>
    </row>
    <row r="82" spans="1:8" x14ac:dyDescent="0.3">
      <c r="A82" s="7">
        <v>5</v>
      </c>
      <c r="D82" s="2" t="s">
        <v>30</v>
      </c>
      <c r="E82" s="2" t="s">
        <v>31</v>
      </c>
      <c r="G82" s="6" t="s">
        <v>48</v>
      </c>
      <c r="H82" s="2" t="s">
        <v>31</v>
      </c>
    </row>
    <row r="83" spans="1:8" x14ac:dyDescent="0.3">
      <c r="A83" t="s">
        <v>4</v>
      </c>
      <c r="B83" t="s">
        <v>7</v>
      </c>
      <c r="C83" t="s">
        <v>8</v>
      </c>
      <c r="D83" s="3">
        <f>D19</f>
        <v>476.74799390735564</v>
      </c>
      <c r="E83" s="3">
        <f ca="1">OFFSET(C19,0,$A$82)</f>
        <v>983.27966443586558</v>
      </c>
      <c r="G83">
        <v>2021</v>
      </c>
      <c r="H83">
        <f ca="1">OFFSET(G82,A82,0)</f>
        <v>2041</v>
      </c>
    </row>
    <row r="84" spans="1:8" x14ac:dyDescent="0.3">
      <c r="A84" t="s">
        <v>4</v>
      </c>
      <c r="B84" t="s">
        <v>7</v>
      </c>
      <c r="C84" t="s">
        <v>9</v>
      </c>
      <c r="D84" s="3">
        <f t="shared" ref="D84:D100" si="27">D20</f>
        <v>463.60547832190821</v>
      </c>
      <c r="E84" s="3">
        <f t="shared" ref="E84:E100" ca="1" si="28">OFFSET(C20,0,$A$82)</f>
        <v>917.30917774079967</v>
      </c>
      <c r="G84">
        <f>G83+5</f>
        <v>2026</v>
      </c>
    </row>
    <row r="85" spans="1:8" x14ac:dyDescent="0.3">
      <c r="A85" t="s">
        <v>4</v>
      </c>
      <c r="B85" t="s">
        <v>7</v>
      </c>
      <c r="C85" t="s">
        <v>10</v>
      </c>
      <c r="D85" s="3">
        <f t="shared" si="27"/>
        <v>498.5573317765332</v>
      </c>
      <c r="E85" s="3">
        <f t="shared" ca="1" si="28"/>
        <v>938.64524522528143</v>
      </c>
      <c r="G85">
        <f t="shared" ref="G85:G87" si="29">G84+5</f>
        <v>2031</v>
      </c>
    </row>
    <row r="86" spans="1:8" x14ac:dyDescent="0.3">
      <c r="A86" t="s">
        <v>4</v>
      </c>
      <c r="B86" t="s">
        <v>7</v>
      </c>
      <c r="C86" t="s">
        <v>11</v>
      </c>
      <c r="D86" s="3">
        <f t="shared" si="27"/>
        <v>455.23531803277376</v>
      </c>
      <c r="E86" s="3">
        <f t="shared" ca="1" si="28"/>
        <v>994.73092771255358</v>
      </c>
      <c r="G86">
        <f t="shared" si="29"/>
        <v>2036</v>
      </c>
    </row>
    <row r="87" spans="1:8" x14ac:dyDescent="0.3">
      <c r="A87" t="s">
        <v>4</v>
      </c>
      <c r="B87" t="s">
        <v>7</v>
      </c>
      <c r="C87" t="s">
        <v>12</v>
      </c>
      <c r="D87" s="3">
        <f t="shared" si="27"/>
        <v>521.23984747227621</v>
      </c>
      <c r="E87" s="3">
        <f t="shared" ca="1" si="28"/>
        <v>1069.9499370891797</v>
      </c>
      <c r="G87">
        <f t="shared" si="29"/>
        <v>2041</v>
      </c>
    </row>
    <row r="88" spans="1:8" x14ac:dyDescent="0.3">
      <c r="A88" t="s">
        <v>4</v>
      </c>
      <c r="B88" t="s">
        <v>7</v>
      </c>
      <c r="C88" t="s">
        <v>13</v>
      </c>
      <c r="D88" s="3">
        <f t="shared" si="27"/>
        <v>451.80289432807092</v>
      </c>
      <c r="E88" s="3">
        <f t="shared" ca="1" si="28"/>
        <v>954.4747557899509</v>
      </c>
    </row>
    <row r="89" spans="1:8" x14ac:dyDescent="0.3">
      <c r="A89" t="s">
        <v>4</v>
      </c>
      <c r="B89" t="s">
        <v>7</v>
      </c>
      <c r="C89" t="s">
        <v>14</v>
      </c>
      <c r="D89" s="3">
        <f t="shared" si="27"/>
        <v>385.85236729560989</v>
      </c>
      <c r="E89" s="3">
        <f t="shared" ca="1" si="28"/>
        <v>830.84973016999265</v>
      </c>
      <c r="G89" t="s">
        <v>49</v>
      </c>
    </row>
    <row r="90" spans="1:8" x14ac:dyDescent="0.3">
      <c r="A90" t="s">
        <v>4</v>
      </c>
      <c r="B90" t="s">
        <v>7</v>
      </c>
      <c r="C90" t="s">
        <v>15</v>
      </c>
      <c r="D90" s="3">
        <f t="shared" si="27"/>
        <v>287.26744249537825</v>
      </c>
      <c r="E90" s="3">
        <f t="shared" ca="1" si="28"/>
        <v>666.56585377823649</v>
      </c>
      <c r="G90" s="3">
        <f>MAX(D19:H54)</f>
        <v>1069.9499370891797</v>
      </c>
    </row>
    <row r="91" spans="1:8" x14ac:dyDescent="0.3">
      <c r="A91" t="s">
        <v>4</v>
      </c>
      <c r="B91" t="s">
        <v>7</v>
      </c>
      <c r="C91" t="s">
        <v>16</v>
      </c>
      <c r="D91" s="3">
        <f t="shared" si="27"/>
        <v>225.02589430358276</v>
      </c>
      <c r="E91" s="3">
        <f t="shared" ca="1" si="28"/>
        <v>614.59142286185147</v>
      </c>
      <c r="G91" s="3"/>
    </row>
    <row r="92" spans="1:8" x14ac:dyDescent="0.3">
      <c r="A92" t="s">
        <v>4</v>
      </c>
      <c r="B92" t="s">
        <v>7</v>
      </c>
      <c r="C92" t="s">
        <v>17</v>
      </c>
      <c r="D92" s="3">
        <f t="shared" si="27"/>
        <v>232.38651193578647</v>
      </c>
      <c r="E92" s="3">
        <f t="shared" ca="1" si="28"/>
        <v>577.11062919464666</v>
      </c>
      <c r="G92" s="3">
        <f>MAX(G90:G91)</f>
        <v>1069.9499370891797</v>
      </c>
    </row>
    <row r="93" spans="1:8" x14ac:dyDescent="0.3">
      <c r="A93" t="s">
        <v>4</v>
      </c>
      <c r="B93" t="s">
        <v>7</v>
      </c>
      <c r="C93" t="s">
        <v>18</v>
      </c>
      <c r="D93" s="3">
        <f t="shared" si="27"/>
        <v>225.02136536029852</v>
      </c>
      <c r="E93" s="3">
        <f t="shared" ca="1" si="28"/>
        <v>534.3897953694044</v>
      </c>
      <c r="G93" s="3">
        <f>-G92</f>
        <v>-1069.9499370891797</v>
      </c>
    </row>
    <row r="94" spans="1:8" x14ac:dyDescent="0.3">
      <c r="A94" t="s">
        <v>4</v>
      </c>
      <c r="B94" t="s">
        <v>7</v>
      </c>
      <c r="C94" t="s">
        <v>19</v>
      </c>
      <c r="D94" s="3">
        <f t="shared" si="27"/>
        <v>187.2548995068785</v>
      </c>
      <c r="E94" s="3">
        <f t="shared" ca="1" si="28"/>
        <v>466.6052733586294</v>
      </c>
    </row>
    <row r="95" spans="1:8" x14ac:dyDescent="0.3">
      <c r="A95" t="s">
        <v>4</v>
      </c>
      <c r="B95" t="s">
        <v>7</v>
      </c>
      <c r="C95" t="s">
        <v>20</v>
      </c>
      <c r="D95" s="3">
        <f t="shared" si="27"/>
        <v>171.94135566680029</v>
      </c>
      <c r="E95" s="3">
        <f t="shared" ca="1" si="28"/>
        <v>365.11821585408194</v>
      </c>
    </row>
    <row r="96" spans="1:8" x14ac:dyDescent="0.3">
      <c r="A96" t="s">
        <v>4</v>
      </c>
      <c r="B96" t="s">
        <v>7</v>
      </c>
      <c r="C96" t="s">
        <v>21</v>
      </c>
      <c r="D96" s="3">
        <f t="shared" si="27"/>
        <v>118.55960384794186</v>
      </c>
      <c r="E96" s="3">
        <f t="shared" ca="1" si="28"/>
        <v>320.49099660168042</v>
      </c>
    </row>
    <row r="97" spans="1:5" x14ac:dyDescent="0.3">
      <c r="A97" t="s">
        <v>4</v>
      </c>
      <c r="B97" t="s">
        <v>7</v>
      </c>
      <c r="C97" t="s">
        <v>22</v>
      </c>
      <c r="D97" s="3">
        <f t="shared" si="27"/>
        <v>54.055623046810211</v>
      </c>
      <c r="E97" s="3">
        <f t="shared" ca="1" si="28"/>
        <v>267.79919807550306</v>
      </c>
    </row>
    <row r="98" spans="1:5" x14ac:dyDescent="0.3">
      <c r="A98" t="s">
        <v>4</v>
      </c>
      <c r="B98" t="s">
        <v>7</v>
      </c>
      <c r="C98" t="s">
        <v>23</v>
      </c>
      <c r="D98" s="3">
        <f t="shared" si="27"/>
        <v>45.829750859608907</v>
      </c>
      <c r="E98" s="3">
        <f t="shared" ca="1" si="28"/>
        <v>204.17279483280379</v>
      </c>
    </row>
    <row r="99" spans="1:5" x14ac:dyDescent="0.3">
      <c r="A99" t="s">
        <v>4</v>
      </c>
      <c r="B99" t="s">
        <v>7</v>
      </c>
      <c r="C99" t="s">
        <v>24</v>
      </c>
      <c r="D99" s="3">
        <f t="shared" si="27"/>
        <v>31.591408642659307</v>
      </c>
      <c r="E99" s="3">
        <f t="shared" ca="1" si="28"/>
        <v>164.83473433379407</v>
      </c>
    </row>
    <row r="100" spans="1:5" x14ac:dyDescent="0.3">
      <c r="A100" t="s">
        <v>4</v>
      </c>
      <c r="B100" t="s">
        <v>7</v>
      </c>
      <c r="C100" t="s">
        <v>25</v>
      </c>
      <c r="D100" s="3">
        <f t="shared" si="27"/>
        <v>28.413676429064537</v>
      </c>
      <c r="E100" s="3">
        <f t="shared" ca="1" si="28"/>
        <v>107.90337579762836</v>
      </c>
    </row>
    <row r="101" spans="1:5" x14ac:dyDescent="0.3">
      <c r="A101" t="s">
        <v>4</v>
      </c>
      <c r="B101" t="s">
        <v>26</v>
      </c>
      <c r="C101" t="s">
        <v>8</v>
      </c>
      <c r="D101" s="3">
        <f>-D37</f>
        <v>-468.87791298441977</v>
      </c>
      <c r="E101" s="3">
        <f ca="1">-OFFSET(C37,0,$A$82)</f>
        <v>-1015.3198306530926</v>
      </c>
    </row>
    <row r="102" spans="1:5" x14ac:dyDescent="0.3">
      <c r="A102" t="s">
        <v>4</v>
      </c>
      <c r="B102" t="s">
        <v>26</v>
      </c>
      <c r="C102" t="s">
        <v>9</v>
      </c>
      <c r="D102" s="3">
        <f t="shared" ref="D102:D118" si="30">-D38</f>
        <v>-512.317144976338</v>
      </c>
      <c r="E102" s="3">
        <f t="shared" ref="E102:E118" ca="1" si="31">-OFFSET(C38,0,$A$82)</f>
        <v>-943.23024035232743</v>
      </c>
    </row>
    <row r="103" spans="1:5" x14ac:dyDescent="0.3">
      <c r="A103" t="s">
        <v>4</v>
      </c>
      <c r="B103" t="s">
        <v>26</v>
      </c>
      <c r="C103" t="s">
        <v>10</v>
      </c>
      <c r="D103" s="3">
        <f t="shared" si="30"/>
        <v>-493.30566898972342</v>
      </c>
      <c r="E103" s="3">
        <f t="shared" ca="1" si="31"/>
        <v>-957.10482388839921</v>
      </c>
    </row>
    <row r="104" spans="1:5" x14ac:dyDescent="0.3">
      <c r="A104" t="s">
        <v>4</v>
      </c>
      <c r="B104" t="s">
        <v>26</v>
      </c>
      <c r="C104" t="s">
        <v>11</v>
      </c>
      <c r="D104" s="3">
        <f t="shared" si="30"/>
        <v>-505.35778154190905</v>
      </c>
      <c r="E104" s="3">
        <f t="shared" ca="1" si="31"/>
        <v>-1019.2611160016424</v>
      </c>
    </row>
    <row r="105" spans="1:5" x14ac:dyDescent="0.3">
      <c r="A105" t="s">
        <v>4</v>
      </c>
      <c r="B105" t="s">
        <v>26</v>
      </c>
      <c r="C105" t="s">
        <v>12</v>
      </c>
      <c r="D105" s="3">
        <f t="shared" si="30"/>
        <v>-528.34437272716593</v>
      </c>
      <c r="E105" s="3">
        <f t="shared" ca="1" si="31"/>
        <v>-1058.1047615607874</v>
      </c>
    </row>
    <row r="106" spans="1:5" x14ac:dyDescent="0.3">
      <c r="A106" t="s">
        <v>4</v>
      </c>
      <c r="B106" t="s">
        <v>26</v>
      </c>
      <c r="C106" t="s">
        <v>13</v>
      </c>
      <c r="D106" s="3">
        <f t="shared" si="30"/>
        <v>-450.92518445994233</v>
      </c>
      <c r="E106" s="3">
        <f t="shared" ca="1" si="31"/>
        <v>-948.77810400732358</v>
      </c>
    </row>
    <row r="107" spans="1:5" x14ac:dyDescent="0.3">
      <c r="A107" t="s">
        <v>4</v>
      </c>
      <c r="B107" t="s">
        <v>26</v>
      </c>
      <c r="C107" t="s">
        <v>14</v>
      </c>
      <c r="D107" s="3">
        <f t="shared" si="30"/>
        <v>-397.63789701785481</v>
      </c>
      <c r="E107" s="3">
        <f t="shared" ca="1" si="31"/>
        <v>-841.36731369439656</v>
      </c>
    </row>
    <row r="108" spans="1:5" x14ac:dyDescent="0.3">
      <c r="A108" t="s">
        <v>4</v>
      </c>
      <c r="B108" t="s">
        <v>26</v>
      </c>
      <c r="C108" t="s">
        <v>15</v>
      </c>
      <c r="D108" s="3">
        <f t="shared" si="30"/>
        <v>-287.77356326226862</v>
      </c>
      <c r="E108" s="3">
        <f t="shared" ca="1" si="31"/>
        <v>-666.19884987817068</v>
      </c>
    </row>
    <row r="109" spans="1:5" x14ac:dyDescent="0.3">
      <c r="A109" t="s">
        <v>4</v>
      </c>
      <c r="B109" t="s">
        <v>26</v>
      </c>
      <c r="C109" t="s">
        <v>16</v>
      </c>
      <c r="D109" s="3">
        <f t="shared" si="30"/>
        <v>-195.65935801204188</v>
      </c>
      <c r="E109" s="3">
        <f t="shared" ca="1" si="31"/>
        <v>-558.45245961197077</v>
      </c>
    </row>
    <row r="110" spans="1:5" x14ac:dyDescent="0.3">
      <c r="A110" t="s">
        <v>4</v>
      </c>
      <c r="B110" t="s">
        <v>26</v>
      </c>
      <c r="C110" t="s">
        <v>17</v>
      </c>
      <c r="D110" s="3">
        <f t="shared" si="30"/>
        <v>-222.53481274291144</v>
      </c>
      <c r="E110" s="3">
        <f t="shared" ca="1" si="31"/>
        <v>-512.33670078068826</v>
      </c>
    </row>
    <row r="111" spans="1:5" x14ac:dyDescent="0.3">
      <c r="A111" t="s">
        <v>4</v>
      </c>
      <c r="B111" t="s">
        <v>26</v>
      </c>
      <c r="C111" t="s">
        <v>18</v>
      </c>
      <c r="D111" s="3">
        <f t="shared" si="30"/>
        <v>-222.16225698062698</v>
      </c>
      <c r="E111" s="3">
        <f t="shared" ca="1" si="31"/>
        <v>-476.95266426600136</v>
      </c>
    </row>
    <row r="112" spans="1:5" x14ac:dyDescent="0.3">
      <c r="A112" t="s">
        <v>4</v>
      </c>
      <c r="B112" t="s">
        <v>26</v>
      </c>
      <c r="C112" t="s">
        <v>19</v>
      </c>
      <c r="D112" s="3">
        <f t="shared" si="30"/>
        <v>-197.97351353488216</v>
      </c>
      <c r="E112" s="3">
        <f t="shared" ca="1" si="31"/>
        <v>-417.13130093496966</v>
      </c>
    </row>
    <row r="113" spans="1:13" x14ac:dyDescent="0.3">
      <c r="A113" t="s">
        <v>4</v>
      </c>
      <c r="B113" t="s">
        <v>26</v>
      </c>
      <c r="C113" t="s">
        <v>20</v>
      </c>
      <c r="D113" s="3">
        <f t="shared" si="30"/>
        <v>-128.8631031034879</v>
      </c>
      <c r="E113" s="3">
        <f t="shared" ca="1" si="31"/>
        <v>-324.38867184780821</v>
      </c>
    </row>
    <row r="114" spans="1:13" x14ac:dyDescent="0.3">
      <c r="A114" t="s">
        <v>4</v>
      </c>
      <c r="B114" t="s">
        <v>26</v>
      </c>
      <c r="C114" t="s">
        <v>21</v>
      </c>
      <c r="D114" s="3">
        <f t="shared" si="30"/>
        <v>-88.332471852416276</v>
      </c>
      <c r="E114" s="3">
        <f t="shared" ca="1" si="31"/>
        <v>-283.97934763376412</v>
      </c>
    </row>
    <row r="115" spans="1:13" x14ac:dyDescent="0.3">
      <c r="A115" t="s">
        <v>4</v>
      </c>
      <c r="B115" t="s">
        <v>26</v>
      </c>
      <c r="C115" t="s">
        <v>22</v>
      </c>
      <c r="D115" s="3">
        <f t="shared" si="30"/>
        <v>-55.389160190522468</v>
      </c>
      <c r="E115" s="3">
        <f t="shared" ca="1" si="31"/>
        <v>-231.62395517962457</v>
      </c>
    </row>
    <row r="116" spans="1:13" x14ac:dyDescent="0.3">
      <c r="A116" t="s">
        <v>4</v>
      </c>
      <c r="B116" t="s">
        <v>26</v>
      </c>
      <c r="C116" t="s">
        <v>23</v>
      </c>
      <c r="D116" s="3">
        <f t="shared" si="30"/>
        <v>-32.135363239402828</v>
      </c>
      <c r="E116" s="3">
        <f t="shared" ca="1" si="31"/>
        <v>-174.9902438097929</v>
      </c>
    </row>
    <row r="117" spans="1:13" x14ac:dyDescent="0.3">
      <c r="A117" t="s">
        <v>4</v>
      </c>
      <c r="B117" t="s">
        <v>26</v>
      </c>
      <c r="C117" t="s">
        <v>24</v>
      </c>
      <c r="D117" s="3">
        <f t="shared" si="30"/>
        <v>-26.248489449107886</v>
      </c>
      <c r="E117" s="3">
        <f t="shared" ca="1" si="31"/>
        <v>-117.05821901820372</v>
      </c>
    </row>
    <row r="118" spans="1:13" x14ac:dyDescent="0.3">
      <c r="A118" t="s">
        <v>4</v>
      </c>
      <c r="B118" t="s">
        <v>26</v>
      </c>
      <c r="C118" t="s">
        <v>25</v>
      </c>
      <c r="D118" s="3">
        <f t="shared" si="30"/>
        <v>-9.7731834117974774</v>
      </c>
      <c r="E118" s="3">
        <f t="shared" ca="1" si="31"/>
        <v>-76.71762253675827</v>
      </c>
    </row>
    <row r="120" spans="1:13" x14ac:dyDescent="0.3">
      <c r="A120" s="2" t="s">
        <v>39</v>
      </c>
    </row>
    <row r="121" spans="1:13" x14ac:dyDescent="0.3">
      <c r="A121" s="7">
        <v>5</v>
      </c>
      <c r="D121" s="2" t="s">
        <v>30</v>
      </c>
      <c r="E121" s="2" t="s">
        <v>31</v>
      </c>
      <c r="G121" s="6" t="s">
        <v>40</v>
      </c>
      <c r="H121" s="6" t="s">
        <v>38</v>
      </c>
      <c r="J121" s="6" t="s">
        <v>48</v>
      </c>
      <c r="K121" s="2" t="s">
        <v>31</v>
      </c>
      <c r="M121" t="s">
        <v>50</v>
      </c>
    </row>
    <row r="122" spans="1:13" x14ac:dyDescent="0.3">
      <c r="A122" t="s">
        <v>4</v>
      </c>
      <c r="B122" t="s">
        <v>27</v>
      </c>
      <c r="C122" t="s">
        <v>8</v>
      </c>
      <c r="D122" s="3">
        <f>D55</f>
        <v>945.62590689177546</v>
      </c>
      <c r="E122" s="3">
        <f ca="1">OFFSET(C55,0,$A$121)</f>
        <v>1998.5994950889581</v>
      </c>
      <c r="F122" s="3"/>
      <c r="G122" s="3">
        <f ca="1">E122-D122</f>
        <v>1052.9735881971826</v>
      </c>
      <c r="H122" s="8">
        <f ca="1">G122/D122*100</f>
        <v>111.3520241485614</v>
      </c>
      <c r="J122">
        <v>2021</v>
      </c>
      <c r="K122">
        <f ca="1">OFFSET(J121,A121,0)</f>
        <v>2041</v>
      </c>
      <c r="M122" t="str">
        <f ca="1">CONCATENATE("Population increase, ",J122,"-",K122,": numbers")</f>
        <v>Population increase, 2021-2041: numbers</v>
      </c>
    </row>
    <row r="123" spans="1:13" x14ac:dyDescent="0.3">
      <c r="A123" t="s">
        <v>4</v>
      </c>
      <c r="B123" t="s">
        <v>27</v>
      </c>
      <c r="C123" t="s">
        <v>9</v>
      </c>
      <c r="D123" s="3">
        <f>D56</f>
        <v>975.92262329824621</v>
      </c>
      <c r="E123" s="3">
        <f t="shared" ref="E123:E139" ca="1" si="32">OFFSET(C56,0,$A$121)</f>
        <v>1860.5394180931271</v>
      </c>
      <c r="F123" s="3"/>
      <c r="G123" s="3">
        <f t="shared" ref="G123:G139" ca="1" si="33">E123-D123</f>
        <v>884.61679479488089</v>
      </c>
      <c r="H123" s="8">
        <f ca="1">G123/D123*100</f>
        <v>90.644152894541335</v>
      </c>
      <c r="J123">
        <v>2026</v>
      </c>
      <c r="M123" t="str">
        <f ca="1">CONCATENATE("Population increase, ",J122,"-",K122,": per cent")</f>
        <v>Population increase, 2021-2041: per cent</v>
      </c>
    </row>
    <row r="124" spans="1:13" x14ac:dyDescent="0.3">
      <c r="A124" t="s">
        <v>4</v>
      </c>
      <c r="B124" t="s">
        <v>27</v>
      </c>
      <c r="C124" t="s">
        <v>10</v>
      </c>
      <c r="D124" s="3">
        <f t="shared" ref="D124:D139" si="34">D57</f>
        <v>991.86300076625662</v>
      </c>
      <c r="E124" s="3">
        <f t="shared" ca="1" si="32"/>
        <v>1895.7500691136806</v>
      </c>
      <c r="F124" s="3"/>
      <c r="G124" s="3">
        <f t="shared" ca="1" si="33"/>
        <v>903.88706834742402</v>
      </c>
      <c r="H124" s="8">
        <f t="shared" ref="H124:H139" ca="1" si="35">G124/D124*100</f>
        <v>91.130233474696865</v>
      </c>
      <c r="J124">
        <v>2031</v>
      </c>
    </row>
    <row r="125" spans="1:13" x14ac:dyDescent="0.3">
      <c r="A125" t="s">
        <v>4</v>
      </c>
      <c r="B125" t="s">
        <v>27</v>
      </c>
      <c r="C125" t="s">
        <v>11</v>
      </c>
      <c r="D125" s="3">
        <f t="shared" si="34"/>
        <v>960.59309957468281</v>
      </c>
      <c r="E125" s="3">
        <f t="shared" ca="1" si="32"/>
        <v>2013.9920437141959</v>
      </c>
      <c r="F125" s="3"/>
      <c r="G125" s="3">
        <f t="shared" ca="1" si="33"/>
        <v>1053.3989441395131</v>
      </c>
      <c r="H125" s="8">
        <f t="shared" ca="1" si="35"/>
        <v>109.66130660379734</v>
      </c>
      <c r="J125">
        <v>2036</v>
      </c>
    </row>
    <row r="126" spans="1:13" x14ac:dyDescent="0.3">
      <c r="A126" t="s">
        <v>4</v>
      </c>
      <c r="B126" t="s">
        <v>27</v>
      </c>
      <c r="C126" t="s">
        <v>12</v>
      </c>
      <c r="D126" s="3">
        <f t="shared" si="34"/>
        <v>1049.5842201994421</v>
      </c>
      <c r="E126" s="3">
        <f t="shared" ca="1" si="32"/>
        <v>2128.0546986499671</v>
      </c>
      <c r="F126" s="3"/>
      <c r="G126" s="3">
        <f t="shared" ca="1" si="33"/>
        <v>1078.470478450525</v>
      </c>
      <c r="H126" s="8">
        <f t="shared" ca="1" si="35"/>
        <v>102.75216201760291</v>
      </c>
      <c r="J126">
        <v>2041</v>
      </c>
    </row>
    <row r="127" spans="1:13" x14ac:dyDescent="0.3">
      <c r="A127" t="s">
        <v>4</v>
      </c>
      <c r="B127" t="s">
        <v>27</v>
      </c>
      <c r="C127" t="s">
        <v>13</v>
      </c>
      <c r="D127" s="3">
        <f t="shared" si="34"/>
        <v>902.72807878801325</v>
      </c>
      <c r="E127" s="3">
        <f t="shared" ca="1" si="32"/>
        <v>1903.2528597972746</v>
      </c>
      <c r="F127" s="3"/>
      <c r="G127" s="3">
        <f t="shared" ca="1" si="33"/>
        <v>1000.5247810092613</v>
      </c>
      <c r="H127" s="8">
        <f t="shared" ca="1" si="35"/>
        <v>110.83346187176855</v>
      </c>
    </row>
    <row r="128" spans="1:13" x14ac:dyDescent="0.3">
      <c r="A128" t="s">
        <v>4</v>
      </c>
      <c r="B128" t="s">
        <v>27</v>
      </c>
      <c r="C128" t="s">
        <v>14</v>
      </c>
      <c r="D128" s="3">
        <f t="shared" si="34"/>
        <v>783.49026431346465</v>
      </c>
      <c r="E128" s="3">
        <f t="shared" ca="1" si="32"/>
        <v>1672.2170438643893</v>
      </c>
      <c r="F128" s="3"/>
      <c r="G128" s="3">
        <f t="shared" ca="1" si="33"/>
        <v>888.72677955092468</v>
      </c>
      <c r="H128" s="8">
        <f t="shared" ca="1" si="35"/>
        <v>113.43175786998117</v>
      </c>
    </row>
    <row r="129" spans="1:8" x14ac:dyDescent="0.3">
      <c r="A129" t="s">
        <v>4</v>
      </c>
      <c r="B129" t="s">
        <v>27</v>
      </c>
      <c r="C129" t="s">
        <v>15</v>
      </c>
      <c r="D129" s="3">
        <f t="shared" si="34"/>
        <v>575.04100575764687</v>
      </c>
      <c r="E129" s="3">
        <f t="shared" ca="1" si="32"/>
        <v>1332.7647036564072</v>
      </c>
      <c r="F129" s="3"/>
      <c r="G129" s="3">
        <f t="shared" ca="1" si="33"/>
        <v>757.72369789876029</v>
      </c>
      <c r="H129" s="8">
        <f t="shared" ca="1" si="35"/>
        <v>131.76863742098169</v>
      </c>
    </row>
    <row r="130" spans="1:8" x14ac:dyDescent="0.3">
      <c r="A130" t="s">
        <v>4</v>
      </c>
      <c r="B130" t="s">
        <v>27</v>
      </c>
      <c r="C130" t="s">
        <v>16</v>
      </c>
      <c r="D130" s="3">
        <f t="shared" si="34"/>
        <v>420.68525231562467</v>
      </c>
      <c r="E130" s="3">
        <f t="shared" ca="1" si="32"/>
        <v>1173.0438824738221</v>
      </c>
      <c r="F130" s="3"/>
      <c r="G130" s="3">
        <f t="shared" ca="1" si="33"/>
        <v>752.35863015819746</v>
      </c>
      <c r="H130" s="8">
        <f t="shared" ca="1" si="35"/>
        <v>178.84121823070956</v>
      </c>
    </row>
    <row r="131" spans="1:8" x14ac:dyDescent="0.3">
      <c r="A131" t="s">
        <v>4</v>
      </c>
      <c r="B131" t="s">
        <v>27</v>
      </c>
      <c r="C131" t="s">
        <v>17</v>
      </c>
      <c r="D131" s="3">
        <f t="shared" si="34"/>
        <v>454.92132467869794</v>
      </c>
      <c r="E131" s="3">
        <f t="shared" ca="1" si="32"/>
        <v>1089.4473299753349</v>
      </c>
      <c r="F131" s="3"/>
      <c r="G131" s="3">
        <f t="shared" ca="1" si="33"/>
        <v>634.52600529663698</v>
      </c>
      <c r="H131" s="8">
        <f t="shared" ca="1" si="35"/>
        <v>139.48038284307518</v>
      </c>
    </row>
    <row r="132" spans="1:8" x14ac:dyDescent="0.3">
      <c r="A132" t="s">
        <v>4</v>
      </c>
      <c r="B132" t="s">
        <v>27</v>
      </c>
      <c r="C132" t="s">
        <v>18</v>
      </c>
      <c r="D132" s="3">
        <f t="shared" si="34"/>
        <v>447.18362234092547</v>
      </c>
      <c r="E132" s="3">
        <f t="shared" ca="1" si="32"/>
        <v>1011.3424596354057</v>
      </c>
      <c r="F132" s="3"/>
      <c r="G132" s="3">
        <f ca="1">E132-D132</f>
        <v>564.15883729448024</v>
      </c>
      <c r="H132" s="8">
        <f t="shared" ca="1" si="35"/>
        <v>126.15820640774156</v>
      </c>
    </row>
    <row r="133" spans="1:8" x14ac:dyDescent="0.3">
      <c r="A133" t="s">
        <v>4</v>
      </c>
      <c r="B133" t="s">
        <v>27</v>
      </c>
      <c r="C133" t="s">
        <v>19</v>
      </c>
      <c r="D133" s="3">
        <f t="shared" si="34"/>
        <v>385.22841304176063</v>
      </c>
      <c r="E133" s="3">
        <f t="shared" ca="1" si="32"/>
        <v>883.73657429359901</v>
      </c>
      <c r="F133" s="3"/>
      <c r="G133" s="3">
        <f ca="1">E133-D133</f>
        <v>498.50816125183837</v>
      </c>
      <c r="H133" s="8">
        <f t="shared" ca="1" si="35"/>
        <v>129.40586529317028</v>
      </c>
    </row>
    <row r="134" spans="1:8" x14ac:dyDescent="0.3">
      <c r="A134" t="s">
        <v>4</v>
      </c>
      <c r="B134" t="s">
        <v>27</v>
      </c>
      <c r="C134" t="s">
        <v>20</v>
      </c>
      <c r="D134" s="3">
        <f t="shared" si="34"/>
        <v>300.80445877028819</v>
      </c>
      <c r="E134" s="3">
        <f t="shared" ca="1" si="32"/>
        <v>689.50688770189015</v>
      </c>
      <c r="F134" s="3"/>
      <c r="G134" s="3">
        <f t="shared" ca="1" si="33"/>
        <v>388.70242893160196</v>
      </c>
      <c r="H134" s="8">
        <f t="shared" ca="1" si="35"/>
        <v>129.22096651115061</v>
      </c>
    </row>
    <row r="135" spans="1:8" x14ac:dyDescent="0.3">
      <c r="A135" t="s">
        <v>4</v>
      </c>
      <c r="B135" t="s">
        <v>27</v>
      </c>
      <c r="C135" t="s">
        <v>21</v>
      </c>
      <c r="D135" s="3">
        <f t="shared" si="34"/>
        <v>206.89207570035813</v>
      </c>
      <c r="E135" s="3">
        <f t="shared" ca="1" si="32"/>
        <v>604.4703442354446</v>
      </c>
      <c r="F135" s="3"/>
      <c r="G135" s="3">
        <f t="shared" ca="1" si="33"/>
        <v>397.57826853508647</v>
      </c>
      <c r="H135" s="8">
        <f t="shared" ca="1" si="35"/>
        <v>192.1669871546454</v>
      </c>
    </row>
    <row r="136" spans="1:8" x14ac:dyDescent="0.3">
      <c r="A136" t="s">
        <v>4</v>
      </c>
      <c r="B136" t="s">
        <v>27</v>
      </c>
      <c r="C136" t="s">
        <v>22</v>
      </c>
      <c r="D136" s="3">
        <f t="shared" si="34"/>
        <v>109.44478323733267</v>
      </c>
      <c r="E136" s="3">
        <f t="shared" ca="1" si="32"/>
        <v>499.42315325512766</v>
      </c>
      <c r="F136" s="3"/>
      <c r="G136" s="3">
        <f t="shared" ca="1" si="33"/>
        <v>389.97837001779499</v>
      </c>
      <c r="H136" s="8">
        <f t="shared" ca="1" si="35"/>
        <v>356.32431120277425</v>
      </c>
    </row>
    <row r="137" spans="1:8" x14ac:dyDescent="0.3">
      <c r="A137" t="s">
        <v>4</v>
      </c>
      <c r="B137" t="s">
        <v>27</v>
      </c>
      <c r="C137" t="s">
        <v>23</v>
      </c>
      <c r="D137" s="3">
        <f t="shared" si="34"/>
        <v>77.965114099011743</v>
      </c>
      <c r="E137" s="3">
        <f t="shared" ca="1" si="32"/>
        <v>379.16303864259669</v>
      </c>
      <c r="F137" s="3"/>
      <c r="G137" s="3">
        <f t="shared" ca="1" si="33"/>
        <v>301.19792454358492</v>
      </c>
      <c r="H137" s="8">
        <f t="shared" ca="1" si="35"/>
        <v>386.32397069422461</v>
      </c>
    </row>
    <row r="138" spans="1:8" x14ac:dyDescent="0.3">
      <c r="A138" t="s">
        <v>4</v>
      </c>
      <c r="B138" t="s">
        <v>27</v>
      </c>
      <c r="C138" t="s">
        <v>24</v>
      </c>
      <c r="D138" s="3">
        <f t="shared" si="34"/>
        <v>57.839898091767196</v>
      </c>
      <c r="E138" s="3">
        <f t="shared" ca="1" si="32"/>
        <v>281.89295335199779</v>
      </c>
      <c r="F138" s="3"/>
      <c r="G138" s="3">
        <f t="shared" ca="1" si="33"/>
        <v>224.05305526023059</v>
      </c>
      <c r="H138" s="8">
        <f t="shared" ca="1" si="35"/>
        <v>387.36765217800723</v>
      </c>
    </row>
    <row r="139" spans="1:8" x14ac:dyDescent="0.3">
      <c r="A139" t="s">
        <v>4</v>
      </c>
      <c r="B139" t="s">
        <v>27</v>
      </c>
      <c r="C139" t="s">
        <v>25</v>
      </c>
      <c r="D139" s="3">
        <f t="shared" si="34"/>
        <v>38.186859840862013</v>
      </c>
      <c r="E139" s="3">
        <f t="shared" ca="1" si="32"/>
        <v>184.62099833438663</v>
      </c>
      <c r="F139" s="3"/>
      <c r="G139" s="3">
        <f t="shared" ca="1" si="33"/>
        <v>146.43413849352461</v>
      </c>
      <c r="H139" s="8">
        <f t="shared" ca="1" si="35"/>
        <v>383.46734741679944</v>
      </c>
    </row>
    <row r="141" spans="1:8" x14ac:dyDescent="0.3">
      <c r="A141" s="2" t="s">
        <v>41</v>
      </c>
    </row>
    <row r="142" spans="1:8" x14ac:dyDescent="0.3">
      <c r="A142" t="s">
        <v>46</v>
      </c>
      <c r="D142" s="6" t="s">
        <v>62</v>
      </c>
      <c r="E142" s="6" t="s">
        <v>63</v>
      </c>
      <c r="F142" s="6" t="s">
        <v>64</v>
      </c>
      <c r="G142" s="6" t="s">
        <v>65</v>
      </c>
    </row>
    <row r="143" spans="1:8" x14ac:dyDescent="0.3">
      <c r="A143" t="s">
        <v>42</v>
      </c>
      <c r="D143" s="3">
        <v>9684.0000017061539</v>
      </c>
      <c r="E143" s="3">
        <v>12281.458594300218</v>
      </c>
      <c r="F143" s="3">
        <v>15137.611951392684</v>
      </c>
      <c r="G143" s="3">
        <v>18241.108270341854</v>
      </c>
    </row>
    <row r="144" spans="1:8" x14ac:dyDescent="0.3">
      <c r="A144" t="s">
        <v>43</v>
      </c>
      <c r="D144" s="3">
        <v>1110.4150300074452</v>
      </c>
      <c r="E144" s="3">
        <v>1341.6475270255546</v>
      </c>
      <c r="F144" s="3">
        <v>1590.2337276673768</v>
      </c>
      <c r="G144" s="3">
        <v>1869.3326279303133</v>
      </c>
    </row>
    <row r="145" spans="1:7" x14ac:dyDescent="0.3">
      <c r="A145" t="s">
        <v>44</v>
      </c>
      <c r="D145" s="3">
        <v>257.953513356212</v>
      </c>
      <c r="E145" s="3">
        <v>328.64343142345297</v>
      </c>
      <c r="F145" s="3">
        <v>406.15681620335494</v>
      </c>
      <c r="G145" s="3">
        <v>504.97802881633703</v>
      </c>
    </row>
    <row r="146" spans="1:7" x14ac:dyDescent="0.3">
      <c r="A146" t="s">
        <v>57</v>
      </c>
      <c r="D146" s="3">
        <v>1744.9970759428304</v>
      </c>
      <c r="E146" s="3">
        <v>1843.1492614903582</v>
      </c>
      <c r="F146" s="3">
        <v>1919.4194074851532</v>
      </c>
      <c r="G146" s="3">
        <v>1996.3550844217734</v>
      </c>
    </row>
    <row r="147" spans="1:7" x14ac:dyDescent="0.3">
      <c r="A147" t="s">
        <v>45</v>
      </c>
      <c r="D147" s="3">
        <v>12281.458594300218</v>
      </c>
      <c r="E147" s="3">
        <v>15137.611951392684</v>
      </c>
      <c r="F147" s="3">
        <v>18241.108270341854</v>
      </c>
      <c r="G147" s="3">
        <v>21601.817953877609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Summary</vt:lpstr>
      <vt:lpstr>DataPrep</vt:lpstr>
      <vt:lpstr>Summary!Print_Area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Wilson</dc:creator>
  <cp:lastModifiedBy>Kevin Gock</cp:lastModifiedBy>
  <cp:lastPrinted>2023-11-15T00:39:55Z</cp:lastPrinted>
  <dcterms:created xsi:type="dcterms:W3CDTF">2023-11-10T01:45:22Z</dcterms:created>
  <dcterms:modified xsi:type="dcterms:W3CDTF">2025-03-03T02:25:45Z</dcterms:modified>
</cp:coreProperties>
</file>