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Tom\Dropbox\ADM\Clients\26 NSW Aboriginal Affairs\Projection model\"/>
    </mc:Choice>
  </mc:AlternateContent>
  <xr:revisionPtr revIDLastSave="0" documentId="13_ncr:1_{DD62E346-729E-462E-AAF4-019E680D59A3}" xr6:coauthVersionLast="47" xr6:coauthVersionMax="47" xr10:uidLastSave="{00000000-0000-0000-0000-000000000000}"/>
  <bookViews>
    <workbookView xWindow="-108" yWindow="-108" windowWidth="23256" windowHeight="12576" xr2:uid="{B55B7DD1-DB46-496C-BD21-197DFE189BB6}"/>
  </bookViews>
  <sheets>
    <sheet name="Summary" sheetId="1" r:id="rId1"/>
    <sheet name="DataPrep" sheetId="2" r:id="rId2"/>
  </sheets>
  <definedNames>
    <definedName name="_xlnm.Print_Area" localSheetId="0">Summary!$A$1:$L$108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02" i="2" l="1"/>
  <c r="D103" i="2"/>
  <c r="D104" i="2"/>
  <c r="D105" i="2"/>
  <c r="D106" i="2"/>
  <c r="D107" i="2"/>
  <c r="D108" i="2"/>
  <c r="D109" i="2"/>
  <c r="D110" i="2"/>
  <c r="D111" i="2"/>
  <c r="D112" i="2"/>
  <c r="D113" i="2"/>
  <c r="D114" i="2"/>
  <c r="D115" i="2"/>
  <c r="D116" i="2"/>
  <c r="D117" i="2"/>
  <c r="D118" i="2"/>
  <c r="D101" i="2"/>
  <c r="D84" i="2"/>
  <c r="D85" i="2"/>
  <c r="D86" i="2"/>
  <c r="D87" i="2"/>
  <c r="D88" i="2"/>
  <c r="D89" i="2"/>
  <c r="D90" i="2"/>
  <c r="D91" i="2"/>
  <c r="D92" i="2"/>
  <c r="D93" i="2"/>
  <c r="D94" i="2"/>
  <c r="D95" i="2"/>
  <c r="D96" i="2"/>
  <c r="D97" i="2"/>
  <c r="D98" i="2"/>
  <c r="D99" i="2"/>
  <c r="D100" i="2"/>
  <c r="D83" i="2"/>
  <c r="B107" i="1"/>
  <c r="K122" i="2"/>
  <c r="M122" i="2" s="1"/>
  <c r="B91" i="1"/>
  <c r="F93" i="1"/>
  <c r="G93" i="1"/>
  <c r="H93" i="1"/>
  <c r="F94" i="1"/>
  <c r="G94" i="1"/>
  <c r="H94" i="1"/>
  <c r="F95" i="1"/>
  <c r="G95" i="1"/>
  <c r="H95" i="1"/>
  <c r="F96" i="1"/>
  <c r="G96" i="1"/>
  <c r="H96" i="1"/>
  <c r="F97" i="1"/>
  <c r="G97" i="1"/>
  <c r="H97" i="1"/>
  <c r="E94" i="1"/>
  <c r="E95" i="1"/>
  <c r="E96" i="1"/>
  <c r="E97" i="1"/>
  <c r="E93" i="1"/>
  <c r="F92" i="1"/>
  <c r="G92" i="1"/>
  <c r="H92" i="1"/>
  <c r="E92" i="1"/>
  <c r="B94" i="1"/>
  <c r="B95" i="1"/>
  <c r="B96" i="1"/>
  <c r="B97" i="1"/>
  <c r="B93" i="1"/>
  <c r="B79" i="1"/>
  <c r="J80" i="1"/>
  <c r="B83" i="1"/>
  <c r="B84" i="1"/>
  <c r="B85" i="1"/>
  <c r="B86" i="1"/>
  <c r="B82" i="1"/>
  <c r="H80" i="1"/>
  <c r="E80" i="1"/>
  <c r="F80" i="1"/>
  <c r="G80" i="1"/>
  <c r="D80" i="1"/>
  <c r="B27" i="1"/>
  <c r="E30" i="1"/>
  <c r="F30" i="1"/>
  <c r="G30" i="1"/>
  <c r="H30" i="1"/>
  <c r="I30" i="1"/>
  <c r="J30" i="1"/>
  <c r="D30" i="1"/>
  <c r="E28" i="1"/>
  <c r="F28" i="1"/>
  <c r="G28" i="1"/>
  <c r="H28" i="1"/>
  <c r="I28" i="1"/>
  <c r="J28" i="1"/>
  <c r="D28" i="1"/>
  <c r="G90" i="2"/>
  <c r="H83" i="2"/>
  <c r="G85" i="2"/>
  <c r="G86" i="2"/>
  <c r="G87" i="2" s="1"/>
  <c r="G84" i="2"/>
  <c r="M123" i="2" l="1"/>
  <c r="J12" i="2" l="1"/>
  <c r="B2" i="1"/>
  <c r="B1" i="1"/>
  <c r="E102" i="2"/>
  <c r="E103" i="2"/>
  <c r="E104" i="2"/>
  <c r="E105" i="2"/>
  <c r="E106" i="2"/>
  <c r="E107" i="2"/>
  <c r="E108" i="2"/>
  <c r="E109" i="2"/>
  <c r="E110" i="2"/>
  <c r="E111" i="2"/>
  <c r="E112" i="2"/>
  <c r="E113" i="2"/>
  <c r="E114" i="2"/>
  <c r="E115" i="2"/>
  <c r="E116" i="2"/>
  <c r="E117" i="2"/>
  <c r="E118" i="2"/>
  <c r="E101" i="2"/>
  <c r="E84" i="2"/>
  <c r="E85" i="2"/>
  <c r="E86" i="2"/>
  <c r="E87" i="2"/>
  <c r="E88" i="2"/>
  <c r="E89" i="2"/>
  <c r="E90" i="2"/>
  <c r="E91" i="2"/>
  <c r="E92" i="2"/>
  <c r="E93" i="2"/>
  <c r="E94" i="2"/>
  <c r="E95" i="2"/>
  <c r="E96" i="2"/>
  <c r="E97" i="2"/>
  <c r="E98" i="2"/>
  <c r="E99" i="2"/>
  <c r="E100" i="2"/>
  <c r="E83" i="2"/>
  <c r="D124" i="2"/>
  <c r="H75" i="2"/>
  <c r="H83" i="1" s="1"/>
  <c r="D56" i="2"/>
  <c r="D123" i="2" s="1"/>
  <c r="E56" i="2"/>
  <c r="F56" i="2"/>
  <c r="G56" i="2"/>
  <c r="H56" i="2"/>
  <c r="E123" i="2" s="1"/>
  <c r="D57" i="2"/>
  <c r="E57" i="2"/>
  <c r="F57" i="2"/>
  <c r="G57" i="2"/>
  <c r="H57" i="2"/>
  <c r="E124" i="2" s="1"/>
  <c r="D58" i="2"/>
  <c r="D125" i="2" s="1"/>
  <c r="E58" i="2"/>
  <c r="F58" i="2"/>
  <c r="G58" i="2"/>
  <c r="G75" i="2" s="1"/>
  <c r="G83" i="1" s="1"/>
  <c r="H58" i="2"/>
  <c r="E125" i="2" s="1"/>
  <c r="D59" i="2"/>
  <c r="D75" i="2" s="1"/>
  <c r="D83" i="1" s="1"/>
  <c r="I83" i="1" s="1"/>
  <c r="J83" i="1" s="1"/>
  <c r="E59" i="2"/>
  <c r="E75" i="2" s="1"/>
  <c r="E83" i="1" s="1"/>
  <c r="F59" i="2"/>
  <c r="F75" i="2" s="1"/>
  <c r="F83" i="1" s="1"/>
  <c r="G59" i="2"/>
  <c r="H59" i="2"/>
  <c r="E126" i="2" s="1"/>
  <c r="D60" i="2"/>
  <c r="E60" i="2"/>
  <c r="F60" i="2"/>
  <c r="G60" i="2"/>
  <c r="H60" i="2"/>
  <c r="E127" i="2" s="1"/>
  <c r="D61" i="2"/>
  <c r="D128" i="2" s="1"/>
  <c r="E61" i="2"/>
  <c r="F61" i="2"/>
  <c r="G61" i="2"/>
  <c r="H61" i="2"/>
  <c r="E128" i="2" s="1"/>
  <c r="D62" i="2"/>
  <c r="D129" i="2" s="1"/>
  <c r="E62" i="2"/>
  <c r="F62" i="2"/>
  <c r="G62" i="2"/>
  <c r="H62" i="2"/>
  <c r="E129" i="2" s="1"/>
  <c r="D63" i="2"/>
  <c r="D130" i="2" s="1"/>
  <c r="E63" i="2"/>
  <c r="F63" i="2"/>
  <c r="G63" i="2"/>
  <c r="H63" i="2"/>
  <c r="E130" i="2" s="1"/>
  <c r="D64" i="2"/>
  <c r="D77" i="2" s="1"/>
  <c r="D85" i="1" s="1"/>
  <c r="E64" i="2"/>
  <c r="E77" i="2" s="1"/>
  <c r="E85" i="1" s="1"/>
  <c r="F64" i="2"/>
  <c r="G64" i="2"/>
  <c r="H64" i="2"/>
  <c r="E131" i="2" s="1"/>
  <c r="D65" i="2"/>
  <c r="D132" i="2" s="1"/>
  <c r="E65" i="2"/>
  <c r="F65" i="2"/>
  <c r="G65" i="2"/>
  <c r="G77" i="2" s="1"/>
  <c r="G85" i="1" s="1"/>
  <c r="H65" i="2"/>
  <c r="E132" i="2" s="1"/>
  <c r="D66" i="2"/>
  <c r="D133" i="2" s="1"/>
  <c r="E66" i="2"/>
  <c r="F66" i="2"/>
  <c r="G66" i="2"/>
  <c r="H66" i="2"/>
  <c r="E133" i="2" s="1"/>
  <c r="D67" i="2"/>
  <c r="D134" i="2" s="1"/>
  <c r="E67" i="2"/>
  <c r="F67" i="2"/>
  <c r="G67" i="2"/>
  <c r="H67" i="2"/>
  <c r="E134" i="2" s="1"/>
  <c r="D68" i="2"/>
  <c r="E68" i="2"/>
  <c r="F68" i="2"/>
  <c r="G68" i="2"/>
  <c r="H68" i="2"/>
  <c r="E135" i="2" s="1"/>
  <c r="D69" i="2"/>
  <c r="D136" i="2" s="1"/>
  <c r="E69" i="2"/>
  <c r="F69" i="2"/>
  <c r="G69" i="2"/>
  <c r="H69" i="2"/>
  <c r="E136" i="2" s="1"/>
  <c r="D70" i="2"/>
  <c r="D137" i="2" s="1"/>
  <c r="E70" i="2"/>
  <c r="F70" i="2"/>
  <c r="G70" i="2"/>
  <c r="H70" i="2"/>
  <c r="E137" i="2" s="1"/>
  <c r="D71" i="2"/>
  <c r="D138" i="2" s="1"/>
  <c r="E71" i="2"/>
  <c r="F71" i="2"/>
  <c r="G71" i="2"/>
  <c r="H71" i="2"/>
  <c r="E138" i="2" s="1"/>
  <c r="D72" i="2"/>
  <c r="D139" i="2" s="1"/>
  <c r="E72" i="2"/>
  <c r="F72" i="2"/>
  <c r="G72" i="2"/>
  <c r="H72" i="2"/>
  <c r="E139" i="2" s="1"/>
  <c r="E55" i="2"/>
  <c r="F55" i="2"/>
  <c r="F74" i="2" s="1"/>
  <c r="G55" i="2"/>
  <c r="G74" i="2" s="1"/>
  <c r="H55" i="2"/>
  <c r="E122" i="2" s="1"/>
  <c r="D55" i="2"/>
  <c r="D74" i="2" s="1"/>
  <c r="D82" i="1" s="1"/>
  <c r="E15" i="2"/>
  <c r="G31" i="1" s="1"/>
  <c r="C14" i="2"/>
  <c r="C15" i="2" s="1"/>
  <c r="E31" i="1" s="1"/>
  <c r="D14" i="2"/>
  <c r="D15" i="2" s="1"/>
  <c r="F31" i="1" s="1"/>
  <c r="E14" i="2"/>
  <c r="F14" i="2"/>
  <c r="F15" i="2" s="1"/>
  <c r="H31" i="1" s="1"/>
  <c r="G14" i="2"/>
  <c r="G15" i="2" s="1"/>
  <c r="I31" i="1" s="1"/>
  <c r="H14" i="2"/>
  <c r="H15" i="2" s="1"/>
  <c r="J31" i="1" s="1"/>
  <c r="B14" i="2"/>
  <c r="B15" i="2" s="1"/>
  <c r="D31" i="1" s="1"/>
  <c r="G78" i="2" l="1"/>
  <c r="G86" i="1" s="1"/>
  <c r="F77" i="2"/>
  <c r="F85" i="1" s="1"/>
  <c r="G76" i="2"/>
  <c r="G84" i="1" s="1"/>
  <c r="F78" i="2"/>
  <c r="F86" i="1" s="1"/>
  <c r="F76" i="2"/>
  <c r="F84" i="1" s="1"/>
  <c r="E78" i="2"/>
  <c r="E86" i="1" s="1"/>
  <c r="E76" i="2"/>
  <c r="E84" i="1" s="1"/>
  <c r="E74" i="2"/>
  <c r="E82" i="1" s="1"/>
  <c r="F82" i="1"/>
  <c r="G82" i="1"/>
  <c r="G79" i="2"/>
  <c r="G87" i="1" s="1"/>
  <c r="H78" i="2"/>
  <c r="H86" i="1" s="1"/>
  <c r="I86" i="1" s="1"/>
  <c r="J86" i="1" s="1"/>
  <c r="H76" i="2"/>
  <c r="H84" i="1" s="1"/>
  <c r="I84" i="1" s="1"/>
  <c r="J84" i="1" s="1"/>
  <c r="H74" i="2"/>
  <c r="D78" i="2"/>
  <c r="D86" i="1" s="1"/>
  <c r="D76" i="2"/>
  <c r="D84" i="1" s="1"/>
  <c r="D135" i="2"/>
  <c r="D127" i="2"/>
  <c r="H77" i="2"/>
  <c r="H85" i="1" s="1"/>
  <c r="I85" i="1" s="1"/>
  <c r="J85" i="1" s="1"/>
  <c r="D122" i="2"/>
  <c r="D126" i="2"/>
  <c r="D131" i="2"/>
  <c r="E79" i="2" l="1"/>
  <c r="E87" i="1" s="1"/>
  <c r="F79" i="2"/>
  <c r="F87" i="1" s="1"/>
  <c r="D79" i="2"/>
  <c r="D87" i="1" s="1"/>
  <c r="H79" i="2"/>
  <c r="H87" i="1" s="1"/>
  <c r="I87" i="1" s="1"/>
  <c r="J87" i="1" s="1"/>
  <c r="H82" i="1"/>
  <c r="I82" i="1" s="1"/>
  <c r="J82" i="1" s="1"/>
  <c r="G92" i="2"/>
  <c r="G93" i="2" s="1"/>
  <c r="G122" i="2" l="1"/>
  <c r="H122" i="2" s="1"/>
  <c r="G138" i="2"/>
  <c r="H138" i="2" s="1"/>
  <c r="G131" i="2"/>
  <c r="H131" i="2" s="1"/>
  <c r="G133" i="2"/>
  <c r="H133" i="2" s="1"/>
  <c r="G128" i="2"/>
  <c r="H128" i="2" s="1"/>
  <c r="G134" i="2"/>
  <c r="H134" i="2" s="1"/>
  <c r="G139" i="2"/>
  <c r="H139" i="2" s="1"/>
  <c r="G130" i="2"/>
  <c r="H130" i="2" s="1"/>
  <c r="G137" i="2"/>
  <c r="H137" i="2" s="1"/>
  <c r="G126" i="2"/>
  <c r="H126" i="2" s="1"/>
  <c r="G123" i="2"/>
  <c r="H123" i="2" s="1"/>
  <c r="G127" i="2"/>
  <c r="H127" i="2" s="1"/>
  <c r="G125" i="2"/>
  <c r="H125" i="2" s="1"/>
  <c r="G124" i="2"/>
  <c r="H124" i="2" s="1"/>
  <c r="G135" i="2"/>
  <c r="H135" i="2" s="1"/>
  <c r="G129" i="2"/>
  <c r="H129" i="2" s="1"/>
  <c r="G132" i="2"/>
  <c r="H132" i="2" s="1"/>
  <c r="G136" i="2"/>
  <c r="H136" i="2" s="1"/>
</calcChain>
</file>

<file path=xl/sharedStrings.xml><?xml version="1.0" encoding="utf-8"?>
<sst xmlns="http://schemas.openxmlformats.org/spreadsheetml/2006/main" count="395" uniqueCount="66">
  <si>
    <t>Title</t>
  </si>
  <si>
    <t>Region</t>
  </si>
  <si>
    <t>Label</t>
  </si>
  <si>
    <t>Total population</t>
  </si>
  <si>
    <t>Aboriginal</t>
  </si>
  <si>
    <t>Non-Aboriginal</t>
  </si>
  <si>
    <t>Total</t>
  </si>
  <si>
    <t>Females</t>
  </si>
  <si>
    <t>0–4</t>
  </si>
  <si>
    <t>5–9</t>
  </si>
  <si>
    <t>10–14</t>
  </si>
  <si>
    <t>15–19</t>
  </si>
  <si>
    <t>20–24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</si>
  <si>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</si>
  <si>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</si>
  <si>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</si>
  <si>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</si>
  <si>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</si>
  <si>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</si>
  <si>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</si>
  <si>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</si>
  <si>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>65–69</t>
  </si>
  <si>
    <t>70–74</t>
  </si>
  <si>
    <t>75–79</t>
  </si>
  <si>
    <t>80–84</t>
  </si>
  <si>
    <t>85+</t>
  </si>
  <si>
    <t>Males</t>
  </si>
  <si>
    <t>Persons</t>
  </si>
  <si>
    <t>Age-sex Aboriginal populations</t>
  </si>
  <si>
    <t>Data for population pyramid</t>
  </si>
  <si>
    <t>Jump-off</t>
  </si>
  <si>
    <t>Selected year</t>
  </si>
  <si>
    <t>0-14</t>
  </si>
  <si>
    <t>15-24</t>
  </si>
  <si>
    <t>25-44</t>
  </si>
  <si>
    <t>45-64</t>
  </si>
  <si>
    <t>65+</t>
  </si>
  <si>
    <t>% Aboriginal</t>
  </si>
  <si>
    <t>% change</t>
  </si>
  <si>
    <t>Data for population change by age group graphs</t>
  </si>
  <si>
    <t>Change</t>
  </si>
  <si>
    <t>Components of change</t>
  </si>
  <si>
    <t>Start-of-period population</t>
  </si>
  <si>
    <t>Births</t>
  </si>
  <si>
    <t>Deaths</t>
  </si>
  <si>
    <t>End-of-period population</t>
  </si>
  <si>
    <t>Aboriginal population</t>
  </si>
  <si>
    <t>Graph title</t>
  </si>
  <si>
    <t>Years</t>
  </si>
  <si>
    <t>Dummy series</t>
  </si>
  <si>
    <t>Graph titles</t>
  </si>
  <si>
    <t>Estimated</t>
  </si>
  <si>
    <t>Projected</t>
  </si>
  <si>
    <t xml:space="preserve">          Select year shown by blue bars</t>
  </si>
  <si>
    <t>Note: % Aboriginal is the percentage of the region's total population which is Aboriginal</t>
  </si>
  <si>
    <t>No.</t>
  </si>
  <si>
    <t>%</t>
  </si>
  <si>
    <t>Net migration &amp; reporting changes</t>
  </si>
  <si>
    <t>Source of estimated population data: Australian Bureau of Statistics</t>
  </si>
  <si>
    <t>Projections of the NSW Aboriginal population</t>
  </si>
  <si>
    <t>Richmond - Tweed</t>
  </si>
  <si>
    <t>© Aboriginal Affairs NSW</t>
  </si>
  <si>
    <t>2021-26</t>
  </si>
  <si>
    <t>2026-31</t>
  </si>
  <si>
    <t>2031-36</t>
  </si>
  <si>
    <t>2036-41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</si>
</sst>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9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00FF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3" fillId="0" borderId="0" xfId="0" applyFont="1"/>
    <xf numFmtId="0" fontId="2" fillId="0" borderId="0" xfId="0" applyFont="1"/>
    <xf numFmtId="3" fontId="0" fillId="0" borderId="0" xfId="0" applyNumberFormat="1"/>
    <xf numFmtId="164" fontId="0" fillId="0" borderId="0" xfId="0" applyNumberFormat="1"/>
    <xf numFmtId="0" fontId="0" fillId="0" borderId="0" xfId="0" applyAlignment="1">
      <alignment horizontal="right"/>
    </xf>
    <xf numFmtId="0" fontId="2" fillId="0" borderId="0" xfId="0" applyFont="1" applyAlignment="1">
      <alignment horizontal="right"/>
    </xf>
    <xf numFmtId="0" fontId="1" fillId="0" borderId="0" xfId="0" applyFont="1" applyAlignment="1">
      <alignment horizontal="left"/>
    </xf>
    <xf numFmtId="165" fontId="0" fillId="0" borderId="0" xfId="0" applyNumberFormat="1"/>
    <xf numFmtId="0" fontId="0" fillId="2" borderId="0" xfId="0" applyFill="1"/>
    <xf numFmtId="0" fontId="4" fillId="2" borderId="0" xfId="0" applyFont="1" applyFill="1"/>
    <xf numFmtId="0" fontId="5" fillId="2" borderId="0" xfId="0" applyFont="1" applyFill="1"/>
    <xf numFmtId="0" fontId="0" fillId="2" borderId="0" xfId="0" applyFill="1" applyAlignment="1">
      <alignment vertical="center"/>
    </xf>
    <xf numFmtId="0" fontId="0" fillId="2" borderId="0" xfId="0" applyFill="1" applyAlignment="1">
      <alignment vertical="top"/>
    </xf>
    <xf numFmtId="0" fontId="0" fillId="2" borderId="2" xfId="0" applyFill="1" applyBorder="1" applyAlignment="1">
      <alignment vertical="center"/>
    </xf>
    <xf numFmtId="0" fontId="2" fillId="2" borderId="2" xfId="0" applyFont="1" applyFill="1" applyBorder="1" applyAlignment="1">
      <alignment vertical="center"/>
    </xf>
    <xf numFmtId="0" fontId="0" fillId="2" borderId="0" xfId="0" applyFill="1" applyAlignment="1">
      <alignment horizontal="right" vertical="center"/>
    </xf>
    <xf numFmtId="0" fontId="0" fillId="2" borderId="1" xfId="0" applyFill="1" applyBorder="1" applyAlignment="1">
      <alignment vertical="center"/>
    </xf>
    <xf numFmtId="3" fontId="0" fillId="2" borderId="1" xfId="0" applyNumberFormat="1" applyFill="1" applyBorder="1" applyAlignment="1">
      <alignment vertical="center"/>
    </xf>
    <xf numFmtId="3" fontId="7" fillId="2" borderId="1" xfId="0" applyNumberFormat="1" applyFont="1" applyFill="1" applyBorder="1" applyAlignment="1">
      <alignment vertical="center"/>
    </xf>
    <xf numFmtId="0" fontId="6" fillId="2" borderId="0" xfId="0" applyFont="1" applyFill="1" applyAlignment="1">
      <alignment vertical="center"/>
    </xf>
    <xf numFmtId="3" fontId="0" fillId="2" borderId="0" xfId="0" applyNumberFormat="1" applyFill="1" applyAlignment="1">
      <alignment vertical="center"/>
    </xf>
    <xf numFmtId="3" fontId="7" fillId="2" borderId="0" xfId="0" applyNumberFormat="1" applyFont="1" applyFill="1" applyAlignment="1">
      <alignment vertical="center"/>
    </xf>
    <xf numFmtId="3" fontId="0" fillId="2" borderId="2" xfId="0" applyNumberFormat="1" applyFill="1" applyBorder="1" applyAlignment="1">
      <alignment vertical="center"/>
    </xf>
    <xf numFmtId="3" fontId="7" fillId="2" borderId="2" xfId="0" applyNumberFormat="1" applyFont="1" applyFill="1" applyBorder="1" applyAlignment="1">
      <alignment vertical="center"/>
    </xf>
    <xf numFmtId="164" fontId="0" fillId="2" borderId="1" xfId="0" applyNumberFormat="1" applyFill="1" applyBorder="1" applyAlignment="1">
      <alignment vertical="center"/>
    </xf>
    <xf numFmtId="164" fontId="0" fillId="2" borderId="0" xfId="0" applyNumberFormat="1" applyFill="1" applyAlignment="1">
      <alignment vertical="center"/>
    </xf>
    <xf numFmtId="0" fontId="8" fillId="2" borderId="0" xfId="0" applyFont="1" applyFill="1" applyAlignment="1">
      <alignment vertical="center"/>
    </xf>
    <xf numFmtId="164" fontId="7" fillId="2" borderId="1" xfId="0" applyNumberFormat="1" applyFont="1" applyFill="1" applyBorder="1" applyAlignment="1">
      <alignment vertical="center"/>
    </xf>
    <xf numFmtId="0" fontId="7" fillId="2" borderId="0" xfId="0" applyFont="1" applyFill="1" applyAlignment="1">
      <alignment horizontal="right" vertical="center"/>
    </xf>
    <xf numFmtId="0" fontId="2" fillId="2" borderId="0" xfId="0" applyFont="1" applyFill="1" applyAlignment="1">
      <alignment vertical="center"/>
    </xf>
    <xf numFmtId="0" fontId="2" fillId="2" borderId="0" xfId="0" applyFont="1" applyFill="1" applyAlignment="1">
      <alignment horizontal="right" vertical="center"/>
    </xf>
    <xf numFmtId="0" fontId="2" fillId="2" borderId="2" xfId="0" applyFont="1" applyFill="1" applyBorder="1" applyAlignment="1">
      <alignment horizontal="right" vertical="center"/>
    </xf>
    <xf numFmtId="165" fontId="0" fillId="2" borderId="0" xfId="0" applyNumberFormat="1" applyFill="1" applyAlignment="1">
      <alignment vertical="center"/>
    </xf>
    <xf numFmtId="165" fontId="0" fillId="2" borderId="2" xfId="0" applyNumberFormat="1" applyFill="1" applyBorder="1" applyAlignment="1">
      <alignment vertical="center"/>
    </xf>
    <xf numFmtId="0" fontId="8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DataPrep!$J$12</c:f>
          <c:strCache>
            <c:ptCount val="1"/>
            <c:pt idx="0">
              <c:v>Aboriginal population, Richmond - Tweed</c:v>
            </c:pt>
          </c:strCache>
        </c:strRef>
      </c:tx>
      <c:layout>
        <c:manualLayout>
          <c:xMode val="edge"/>
          <c:yMode val="edge"/>
          <c:x val="0.23243705113783855"/>
          <c:y val="3.580802399700037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30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8744303596665798"/>
          <c:y val="0.14268372703412074"/>
          <c:w val="0.78200188918692859"/>
          <c:h val="0.63568063142450548"/>
        </c:manualLayout>
      </c:layout>
      <c:scatterChart>
        <c:scatterStyle val="lineMarker"/>
        <c:varyColors val="0"/>
        <c:ser>
          <c:idx val="0"/>
          <c:order val="0"/>
          <c:tx>
            <c:v>Estimated population</c:v>
          </c:tx>
          <c:spPr>
            <a:ln w="25400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xVal>
            <c:numRef>
              <c:f>DataPrep!$B$11:$D$11</c:f>
              <c:numCache>
                <c:formatCode>General</c:formatCode>
                <c:ptCount val="3"/>
                <c:pt idx="0">
                  <c:v>2011</c:v>
                </c:pt>
                <c:pt idx="1">
                  <c:v>2016</c:v>
                </c:pt>
                <c:pt idx="2">
                  <c:v>2021</c:v>
                </c:pt>
              </c:numCache>
            </c:numRef>
          </c:xVal>
          <c:yVal>
            <c:numRef>
              <c:f>DataPrep!$B$12:$D$12</c:f>
              <c:numCache>
                <c:formatCode>#,##0</c:formatCode>
                <c:ptCount val="3"/>
                <c:pt idx="0">
                  <c:v>10257</c:v>
                </c:pt>
                <c:pt idx="1">
                  <c:v>12088</c:v>
                </c:pt>
                <c:pt idx="2">
                  <c:v>14524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014-4972-B7B1-2D28CCB62900}"/>
            </c:ext>
          </c:extLst>
        </c:ser>
        <c:ser>
          <c:idx val="1"/>
          <c:order val="1"/>
          <c:tx>
            <c:v>Projected population</c:v>
          </c:tx>
          <c:spPr>
            <a:ln w="19050" cap="rnd">
              <a:solidFill>
                <a:srgbClr val="0000FF"/>
              </a:solidFill>
              <a:prstDash val="sysDash"/>
              <a:round/>
            </a:ln>
            <a:effectLst/>
          </c:spPr>
          <c:marker>
            <c:symbol val="none"/>
          </c:marker>
          <c:xVal>
            <c:numRef>
              <c:f>DataPrep!$D$11:$H$11</c:f>
              <c:numCache>
                <c:formatCode>General</c:formatCode>
                <c:ptCount val="5"/>
                <c:pt idx="0">
                  <c:v>2021</c:v>
                </c:pt>
                <c:pt idx="1">
                  <c:v>2026</c:v>
                </c:pt>
                <c:pt idx="2">
                  <c:v>2031</c:v>
                </c:pt>
                <c:pt idx="3">
                  <c:v>2036</c:v>
                </c:pt>
                <c:pt idx="4">
                  <c:v>2041</c:v>
                </c:pt>
              </c:numCache>
            </c:numRef>
          </c:xVal>
          <c:yVal>
            <c:numRef>
              <c:f>DataPrep!$D$12:$H$12</c:f>
              <c:numCache>
                <c:formatCode>#,##0</c:formatCode>
                <c:ptCount val="5"/>
                <c:pt idx="0">
                  <c:v>14524</c:v>
                </c:pt>
                <c:pt idx="1">
                  <c:v>17108.077981780869</c:v>
                </c:pt>
                <c:pt idx="2">
                  <c:v>19986.7106623496</c:v>
                </c:pt>
                <c:pt idx="3">
                  <c:v>23124.080332428668</c:v>
                </c:pt>
                <c:pt idx="4">
                  <c:v>26522.615460126159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3014-4972-B7B1-2D28CCB629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25910616"/>
        <c:axId val="498361568"/>
      </c:scatterChart>
      <c:valAx>
        <c:axId val="425910616"/>
        <c:scaling>
          <c:orientation val="minMax"/>
          <c:max val="2041"/>
          <c:min val="201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98361568"/>
        <c:crosses val="autoZero"/>
        <c:crossBetween val="midCat"/>
        <c:majorUnit val="5"/>
      </c:valAx>
      <c:valAx>
        <c:axId val="498361568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Population</a:t>
                </a:r>
              </a:p>
            </c:rich>
          </c:tx>
          <c:layout>
            <c:manualLayout>
              <c:xMode val="edge"/>
              <c:yMode val="edge"/>
              <c:x val="1.8249999999999999E-2"/>
              <c:y val="0.32739037355179085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25910616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750890203881806"/>
          <c:y val="0.90854780733080753"/>
          <c:w val="0.76520633849454689"/>
          <c:h val="6.97602125244710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6350" cap="flat" cmpd="sng" algn="ctr">
      <a:solidFill>
        <a:schemeClr val="bg1">
          <a:lumMod val="50000"/>
        </a:schemeClr>
      </a:solidFill>
      <a:round/>
    </a:ln>
    <a:effectLst/>
  </c:spPr>
  <c:txPr>
    <a:bodyPr/>
    <a:lstStyle/>
    <a:p>
      <a:pPr>
        <a:defRPr sz="1100">
          <a:solidFill>
            <a:schemeClr val="tx1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DataPrep!$J$12</c:f>
          <c:strCache>
            <c:ptCount val="1"/>
            <c:pt idx="0">
              <c:v>Aboriginal population, Richmond - Tweed</c:v>
            </c:pt>
          </c:strCache>
        </c:strRef>
      </c:tx>
      <c:layout>
        <c:manualLayout>
          <c:xMode val="edge"/>
          <c:yMode val="edge"/>
          <c:x val="0.22114379297629119"/>
          <c:y val="2.536230712434046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32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8468525809273839"/>
          <c:y val="0.1204961200502111"/>
          <c:w val="0.75167672790901141"/>
          <c:h val="0.7146630720073033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DataPrep!$G$83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tx1">
                <a:lumMod val="50000"/>
                <a:lumOff val="50000"/>
                <a:alpha val="30000"/>
              </a:schemeClr>
            </a:solidFill>
            <a:ln w="15875">
              <a:solidFill>
                <a:schemeClr val="tx1"/>
              </a:solidFill>
            </a:ln>
            <a:effectLst/>
          </c:spPr>
          <c:invertIfNegative val="0"/>
          <c:cat>
            <c:strLit>
              <c:ptCount val="18"/>
              <c:pt idx="0">
                <c:v>0–4</c:v>
              </c:pt>
              <c:pt idx="1">
                <c:v>5–9</c:v>
              </c:pt>
              <c:pt idx="2">
                <c:v>10–14</c:v>
              </c:pt>
              <c:pt idx="3">
                <c:v>15–19</c:v>
              </c:pt>
              <c:pt idx="4">
                <c:v>20–24</c:v>
              </c:pt>
              <c:pt idx="5">
                <c:v>25–29</c:v>
              </c:pt>
              <c:pt idx="6">
                <c:v>30–34</c:v>
              </c:pt>
              <c:pt idx="7">
                <c:v>35–39</c:v>
              </c:pt>
              <c:pt idx="8">
                <c:v>40–44</c:v>
              </c:pt>
              <c:pt idx="9">
                <c:v>45–49</c:v>
              </c:pt>
              <c:pt idx="10">
                <c:v>50–54</c:v>
              </c:pt>
              <c:pt idx="11">
                <c:v>55–59</c:v>
              </c:pt>
              <c:pt idx="12">
                <c:v>60–64</c:v>
              </c:pt>
              <c:pt idx="13">
                <c:v>65–69</c:v>
              </c:pt>
              <c:pt idx="14">
                <c:v>70–74</c:v>
              </c:pt>
              <c:pt idx="15">
                <c:v>75–79</c:v>
              </c:pt>
              <c:pt idx="16">
                <c:v>80–84</c:v>
              </c:pt>
              <c:pt idx="17">
                <c:v>85+</c:v>
              </c:pt>
            </c:strLit>
          </c:cat>
          <c:val>
            <c:numRef>
              <c:f>DataPrep!$D$83:$D$100</c:f>
              <c:numCache>
                <c:formatCode>#,##0</c:formatCode>
                <c:ptCount val="18"/>
                <c:pt idx="0">
                  <c:v>656.42543243474086</c:v>
                </c:pt>
                <c:pt idx="1">
                  <c:v>794.36793196577003</c:v>
                </c:pt>
                <c:pt idx="2">
                  <c:v>838.77733965070024</c:v>
                </c:pt>
                <c:pt idx="3">
                  <c:v>735.04777090632138</c:v>
                </c:pt>
                <c:pt idx="4">
                  <c:v>590.86491805367871</c:v>
                </c:pt>
                <c:pt idx="5">
                  <c:v>495.33734800028748</c:v>
                </c:pt>
                <c:pt idx="6">
                  <c:v>402.73834511165688</c:v>
                </c:pt>
                <c:pt idx="7">
                  <c:v>435.00535636850361</c:v>
                </c:pt>
                <c:pt idx="8">
                  <c:v>367.54812677306927</c:v>
                </c:pt>
                <c:pt idx="9">
                  <c:v>439.53015852697075</c:v>
                </c:pt>
                <c:pt idx="10">
                  <c:v>382.3142207831138</c:v>
                </c:pt>
                <c:pt idx="11">
                  <c:v>365.09622934739872</c:v>
                </c:pt>
                <c:pt idx="12">
                  <c:v>324.32929116751234</c:v>
                </c:pt>
                <c:pt idx="13">
                  <c:v>239.0430840688106</c:v>
                </c:pt>
                <c:pt idx="14">
                  <c:v>151.49980937270871</c:v>
                </c:pt>
                <c:pt idx="15">
                  <c:v>58.412243748761583</c:v>
                </c:pt>
                <c:pt idx="16">
                  <c:v>38.127069043051854</c:v>
                </c:pt>
                <c:pt idx="17">
                  <c:v>25.309876967764151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0AC-4566-A49B-6C430AEE5A60}"/>
            </c:ext>
          </c:extLst>
        </c:ser>
        <c:ser>
          <c:idx val="1"/>
          <c:order val="1"/>
          <c:spPr>
            <a:solidFill>
              <a:schemeClr val="tx1">
                <a:lumMod val="50000"/>
                <a:lumOff val="50000"/>
                <a:alpha val="31000"/>
              </a:schemeClr>
            </a:solidFill>
            <a:ln w="15875">
              <a:solidFill>
                <a:schemeClr val="tx1"/>
              </a:solidFill>
            </a:ln>
            <a:effectLst/>
          </c:spPr>
          <c:invertIfNegative val="0"/>
          <c:val>
            <c:numRef>
              <c:f>DataPrep!$D$101:$D$118</c:f>
              <c:numCache>
                <c:formatCode>#,##0</c:formatCode>
                <c:ptCount val="18"/>
                <c:pt idx="0">
                  <c:v>-711.22315700898719</c:v>
                </c:pt>
                <c:pt idx="1">
                  <c:v>-794.61940137131</c:v>
                </c:pt>
                <c:pt idx="2">
                  <c:v>-955.34636880148958</c:v>
                </c:pt>
                <c:pt idx="3">
                  <c:v>-737.04360599600716</c:v>
                </c:pt>
                <c:pt idx="4">
                  <c:v>-606.77703636827505</c:v>
                </c:pt>
                <c:pt idx="5">
                  <c:v>-457.82586842108725</c:v>
                </c:pt>
                <c:pt idx="6">
                  <c:v>-404.2808494195607</c:v>
                </c:pt>
                <c:pt idx="7">
                  <c:v>-364.04187233268209</c:v>
                </c:pt>
                <c:pt idx="8">
                  <c:v>-336.35313262432066</c:v>
                </c:pt>
                <c:pt idx="9">
                  <c:v>-387.57536143547594</c:v>
                </c:pt>
                <c:pt idx="10">
                  <c:v>-392.96176843271832</c:v>
                </c:pt>
                <c:pt idx="11">
                  <c:v>-301.95267092119019</c:v>
                </c:pt>
                <c:pt idx="12">
                  <c:v>-300.14983415473705</c:v>
                </c:pt>
                <c:pt idx="13">
                  <c:v>-205.88679408215577</c:v>
                </c:pt>
                <c:pt idx="14">
                  <c:v>-127.60362384698453</c:v>
                </c:pt>
                <c:pt idx="15">
                  <c:v>-55.502579831750886</c:v>
                </c:pt>
                <c:pt idx="16">
                  <c:v>-26.888486699734862</c:v>
                </c:pt>
                <c:pt idx="17">
                  <c:v>-18.193037627787831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AC-4566-A49B-6C430AEE5A60}"/>
            </c:ext>
          </c:extLst>
        </c:ser>
        <c:ser>
          <c:idx val="2"/>
          <c:order val="2"/>
          <c:spPr>
            <a:solidFill>
              <a:srgbClr val="0000FF">
                <a:alpha val="40000"/>
              </a:srgbClr>
            </a:solidFill>
            <a:ln>
              <a:noFill/>
            </a:ln>
            <a:effectLst/>
          </c:spPr>
          <c:invertIfNegative val="0"/>
          <c:val>
            <c:numRef>
              <c:f>DataPrep!$E$83:$E$100</c:f>
              <c:numCache>
                <c:formatCode>#,##0</c:formatCode>
                <c:ptCount val="18"/>
                <c:pt idx="0">
                  <c:v>1160.9313339453188</c:v>
                </c:pt>
                <c:pt idx="1">
                  <c:v>1198.2938366366145</c:v>
                </c:pt>
                <c:pt idx="2">
                  <c:v>1279.0477956835782</c:v>
                </c:pt>
                <c:pt idx="3">
                  <c:v>1216.8243790517267</c:v>
                </c:pt>
                <c:pt idx="4">
                  <c:v>964.31630561166492</c:v>
                </c:pt>
                <c:pt idx="5">
                  <c:v>874.88328258310094</c:v>
                </c:pt>
                <c:pt idx="6">
                  <c:v>803.10125444330868</c:v>
                </c:pt>
                <c:pt idx="7">
                  <c:v>741.54679780682477</c:v>
                </c:pt>
                <c:pt idx="8">
                  <c:v>764.81109109578051</c:v>
                </c:pt>
                <c:pt idx="9">
                  <c:v>763.92242517780937</c:v>
                </c:pt>
                <c:pt idx="10">
                  <c:v>720.38345890824633</c:v>
                </c:pt>
                <c:pt idx="11">
                  <c:v>705.35898553790628</c:v>
                </c:pt>
                <c:pt idx="12">
                  <c:v>595.24393293695084</c:v>
                </c:pt>
                <c:pt idx="13">
                  <c:v>584.46581478639473</c:v>
                </c:pt>
                <c:pt idx="14">
                  <c:v>472.50441609786611</c:v>
                </c:pt>
                <c:pt idx="15">
                  <c:v>359.33839001017787</c:v>
                </c:pt>
                <c:pt idx="16">
                  <c:v>251.12213583221902</c:v>
                </c:pt>
                <c:pt idx="17">
                  <c:v>148.16848725463012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0AC-4566-A49B-6C430AEE5A60}"/>
            </c:ext>
          </c:extLst>
        </c:ser>
        <c:ser>
          <c:idx val="3"/>
          <c:order val="3"/>
          <c:tx>
            <c:strRef>
              <c:f>DataPrep!$H$83</c:f>
              <c:strCache>
                <c:ptCount val="1"/>
                <c:pt idx="0">
                  <c:v>2041</c:v>
                </c:pt>
              </c:strCache>
            </c:strRef>
          </c:tx>
          <c:spPr>
            <a:solidFill>
              <a:srgbClr val="0000FF">
                <a:alpha val="40000"/>
              </a:srgbClr>
            </a:solidFill>
            <a:ln>
              <a:noFill/>
            </a:ln>
            <a:effectLst/>
          </c:spPr>
          <c:invertIfNegative val="0"/>
          <c:val>
            <c:numRef>
              <c:f>DataPrep!$E$101:$E$118</c:f>
              <c:numCache>
                <c:formatCode>#,##0</c:formatCode>
                <c:ptCount val="18"/>
                <c:pt idx="0">
                  <c:v>-1208.3380261359857</c:v>
                </c:pt>
                <c:pt idx="1">
                  <c:v>-1246.6413936028771</c:v>
                </c:pt>
                <c:pt idx="2">
                  <c:v>-1327.0879743022272</c:v>
                </c:pt>
                <c:pt idx="3">
                  <c:v>-1187.7157274474771</c:v>
                </c:pt>
                <c:pt idx="4">
                  <c:v>-986.09226681076029</c:v>
                </c:pt>
                <c:pt idx="5">
                  <c:v>-863.24034096465323</c:v>
                </c:pt>
                <c:pt idx="6">
                  <c:v>-759.8579795669275</c:v>
                </c:pt>
                <c:pt idx="7">
                  <c:v>-646.51796198219324</c:v>
                </c:pt>
                <c:pt idx="8">
                  <c:v>-668.66692998621204</c:v>
                </c:pt>
                <c:pt idx="9">
                  <c:v>-685.89220375639945</c:v>
                </c:pt>
                <c:pt idx="10">
                  <c:v>-667.82644183161153</c:v>
                </c:pt>
                <c:pt idx="11">
                  <c:v>-628.6728064572518</c:v>
                </c:pt>
                <c:pt idx="12">
                  <c:v>-553.20515136746087</c:v>
                </c:pt>
                <c:pt idx="13">
                  <c:v>-503.72608359473452</c:v>
                </c:pt>
                <c:pt idx="14">
                  <c:v>-406.4035808819267</c:v>
                </c:pt>
                <c:pt idx="15">
                  <c:v>-274.85606367263546</c:v>
                </c:pt>
                <c:pt idx="16">
                  <c:v>-194.71253289120179</c:v>
                </c:pt>
                <c:pt idx="17">
                  <c:v>-108.89787314058849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0AC-4566-A49B-6C430AEE5A60}"/>
            </c:ext>
          </c:extLst>
        </c:ser>
        <c:ser>
          <c:idx val="4"/>
          <c:order val="4"/>
          <c:tx>
            <c:v>dummy</c:v>
          </c:tx>
          <c:spPr>
            <a:noFill/>
            <a:ln>
              <a:noFill/>
            </a:ln>
            <a:effectLst/>
          </c:spPr>
          <c:invertIfNegative val="0"/>
          <c:val>
            <c:numRef>
              <c:f>DataPrep!$G$93</c:f>
              <c:numCache>
                <c:formatCode>#,##0</c:formatCode>
                <c:ptCount val="1"/>
                <c:pt idx="0">
                  <c:v>-1327.0879743022272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0AC-4566-A49B-6C430AEE5A60}"/>
            </c:ext>
          </c:extLst>
        </c:ser>
        <c:ser>
          <c:idx val="5"/>
          <c:order val="5"/>
          <c:tx>
            <c:v>dummy</c:v>
          </c:tx>
          <c:spPr>
            <a:noFill/>
            <a:ln>
              <a:noFill/>
            </a:ln>
            <a:effectLst/>
          </c:spPr>
          <c:invertIfNegative val="0"/>
          <c:val>
            <c:numRef>
              <c:f>DataPrep!$G$92</c:f>
              <c:numCache>
                <c:formatCode>#,##0</c:formatCode>
                <c:ptCount val="1"/>
                <c:pt idx="0">
                  <c:v>1327.0879743022272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0AC-4566-A49B-6C430AEE5A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overlap val="100"/>
        <c:axId val="655348240"/>
        <c:axId val="655340040"/>
      </c:barChart>
      <c:catAx>
        <c:axId val="6553482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Age group</a:t>
                </a:r>
              </a:p>
            </c:rich>
          </c:tx>
          <c:layout>
            <c:manualLayout>
              <c:xMode val="edge"/>
              <c:yMode val="edge"/>
              <c:x val="1.2694444444444444E-2"/>
              <c:y val="0.3327336585707654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0040"/>
        <c:crosses val="autoZero"/>
        <c:auto val="1"/>
        <c:lblAlgn val="ctr"/>
        <c:lblOffset val="100"/>
        <c:tickLblSkip val="1"/>
        <c:noMultiLvlLbl val="0"/>
      </c:catAx>
      <c:valAx>
        <c:axId val="6553400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Males                                                   Females</a:t>
                </a:r>
              </a:p>
            </c:rich>
          </c:tx>
          <c:layout>
            <c:manualLayout>
              <c:xMode val="edge"/>
              <c:yMode val="edge"/>
              <c:x val="0.33325759383382869"/>
              <c:y val="0.92402679644510555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;[Black]#,##0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8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0"/>
        <c:delete val="1"/>
      </c:legendEntry>
      <c:legendEntry>
        <c:idx val="1"/>
        <c:delete val="1"/>
      </c:legendEntry>
      <c:legendEntry>
        <c:idx val="3"/>
        <c:delete val="1"/>
      </c:legendEntry>
      <c:legendEntry>
        <c:idx val="4"/>
        <c:delete val="1"/>
      </c:legendEntry>
      <c:layout>
        <c:manualLayout>
          <c:xMode val="edge"/>
          <c:yMode val="edge"/>
          <c:x val="0.85251856431169248"/>
          <c:y val="0.11809218149579352"/>
          <c:w val="0.10617025592621113"/>
          <c:h val="0.11808456008216366"/>
        </c:manualLayout>
      </c:layout>
      <c:overlay val="0"/>
      <c:spPr>
        <a:solidFill>
          <a:schemeClr val="bg1"/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6350" cap="flat" cmpd="sng" algn="ctr">
      <a:solidFill>
        <a:schemeClr val="tx1">
          <a:lumMod val="50000"/>
          <a:lumOff val="50000"/>
        </a:schemeClr>
      </a:solidFill>
      <a:round/>
    </a:ln>
    <a:effectLst/>
  </c:spPr>
  <c:txPr>
    <a:bodyPr/>
    <a:lstStyle/>
    <a:p>
      <a:pPr>
        <a:defRPr sz="1100">
          <a:solidFill>
            <a:schemeClr val="tx1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DataPrep!$M$122</c:f>
          <c:strCache>
            <c:ptCount val="1"/>
            <c:pt idx="0">
              <c:v>Population increase, 2021-2041: numbers</c:v>
            </c:pt>
          </c:strCache>
        </c:strRef>
      </c:tx>
      <c:layout>
        <c:manualLayout>
          <c:xMode val="edge"/>
          <c:yMode val="edge"/>
          <c:x val="0.1342843684995807"/>
          <c:y val="2.173913043478260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25610651127625444"/>
          <c:y val="0.1204961200502111"/>
          <c:w val="0.67159637832156227"/>
          <c:h val="0.71466307200730339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0000FF"/>
            </a:solidFill>
            <a:ln>
              <a:noFill/>
            </a:ln>
            <a:effectLst/>
          </c:spPr>
          <c:invertIfNegative val="0"/>
          <c:cat>
            <c:strRef>
              <c:f>DataPrep!$C$122:$C$139</c:f>
              <c:strCache>
                <c:ptCount val="18"/>
                <c:pt idx="0">
                  <c:v>0–4</c:v>
                </c:pt>
                <c:pt idx="1">
                  <c:v>5–9</c:v>
                </c:pt>
                <c:pt idx="2">
                  <c:v>10–14</c:v>
                </c:pt>
                <c:pt idx="3">
                  <c:v>15–19</c:v>
                </c:pt>
                <c:pt idx="4">
                  <c:v>20–24</c:v>
                </c:pt>
                <c:pt idx="5">
                  <c:v>25–29</c:v>
                </c:pt>
                <c:pt idx="6">
                  <c:v>30–34</c:v>
                </c:pt>
                <c:pt idx="7">
                  <c:v>35–39</c:v>
                </c:pt>
                <c:pt idx="8">
                  <c:v>40–44</c:v>
                </c:pt>
                <c:pt idx="9">
                  <c:v>45–49</c:v>
                </c:pt>
                <c:pt idx="10">
                  <c:v>50–54</c:v>
                </c:pt>
                <c:pt idx="11">
                  <c:v>55–59</c:v>
                </c:pt>
                <c:pt idx="12">
                  <c:v>60–64</c:v>
                </c:pt>
                <c:pt idx="13">
                  <c:v>65–69</c:v>
                </c:pt>
                <c:pt idx="14">
                  <c:v>70–74</c:v>
                </c:pt>
                <c:pt idx="15">
                  <c:v>75–79</c:v>
                </c:pt>
                <c:pt idx="16">
                  <c:v>80–84</c:v>
                </c:pt>
                <c:pt idx="17">
                  <c:v>85+</c:v>
                </c:pt>
              </c:strCache>
            </c:strRef>
          </c:cat>
          <c:val>
            <c:numRef>
              <c:f>DataPrep!$G$122:$G$139</c:f>
              <c:numCache>
                <c:formatCode>#,##0</c:formatCode>
                <c:ptCount val="18"/>
                <c:pt idx="0">
                  <c:v>1001.6207706375765</c:v>
                </c:pt>
                <c:pt idx="1">
                  <c:v>855.94789690241169</c:v>
                </c:pt>
                <c:pt idx="2">
                  <c:v>812.01206153361545</c:v>
                </c:pt>
                <c:pt idx="3">
                  <c:v>932.44872959687518</c:v>
                </c:pt>
                <c:pt idx="4">
                  <c:v>752.76661800047123</c:v>
                </c:pt>
                <c:pt idx="5">
                  <c:v>784.96040712637932</c:v>
                </c:pt>
                <c:pt idx="6">
                  <c:v>755.94003947901865</c:v>
                </c:pt>
                <c:pt idx="7">
                  <c:v>589.01753108783214</c:v>
                </c:pt>
                <c:pt idx="8">
                  <c:v>729.57676168460273</c:v>
                </c:pt>
                <c:pt idx="9">
                  <c:v>622.70910897176225</c:v>
                </c:pt>
                <c:pt idx="10">
                  <c:v>612.93391152402569</c:v>
                </c:pt>
                <c:pt idx="11">
                  <c:v>666.98289172656916</c:v>
                </c:pt>
                <c:pt idx="12">
                  <c:v>523.96995898216244</c:v>
                </c:pt>
                <c:pt idx="13">
                  <c:v>643.26202023016288</c:v>
                </c:pt>
                <c:pt idx="14">
                  <c:v>599.80456376009965</c:v>
                </c:pt>
                <c:pt idx="15">
                  <c:v>520.27963010230087</c:v>
                </c:pt>
                <c:pt idx="16">
                  <c:v>380.81911298063409</c:v>
                </c:pt>
                <c:pt idx="17">
                  <c:v>213.56344579966662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22-47AF-BD95-93F9B2099C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overlap val="100"/>
        <c:axId val="655348240"/>
        <c:axId val="655340040"/>
      </c:barChart>
      <c:catAx>
        <c:axId val="655348240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Age group</a:t>
                </a:r>
              </a:p>
            </c:rich>
          </c:tx>
          <c:layout>
            <c:manualLayout>
              <c:xMode val="edge"/>
              <c:yMode val="edge"/>
              <c:x val="1.2694444444444444E-2"/>
              <c:y val="0.3327336585707654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0040"/>
        <c:crosses val="autoZero"/>
        <c:auto val="1"/>
        <c:lblAlgn val="ctr"/>
        <c:lblOffset val="100"/>
        <c:tickLblSkip val="1"/>
        <c:noMultiLvlLbl val="0"/>
      </c:catAx>
      <c:valAx>
        <c:axId val="6553400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Population increase</a:t>
                </a:r>
              </a:p>
            </c:rich>
          </c:tx>
          <c:layout>
            <c:manualLayout>
              <c:xMode val="edge"/>
              <c:yMode val="edge"/>
              <c:x val="0.37764603195092417"/>
              <c:y val="0.92035378390201217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;[Black]#,##0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8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0"/>
        <c:delete val="1"/>
      </c:legendEntry>
      <c:layout>
        <c:manualLayout>
          <c:xMode val="edge"/>
          <c:yMode val="edge"/>
          <c:x val="0.86629263021932978"/>
          <c:y val="0.11124757503138194"/>
          <c:w val="0.10617025592621113"/>
          <c:h val="0.1180845600821636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6350" cap="flat" cmpd="sng" algn="ctr">
      <a:solidFill>
        <a:schemeClr val="tx1">
          <a:lumMod val="50000"/>
          <a:lumOff val="50000"/>
        </a:schemeClr>
      </a:solidFill>
      <a:round/>
    </a:ln>
    <a:effectLst/>
  </c:spPr>
  <c:txPr>
    <a:bodyPr/>
    <a:lstStyle/>
    <a:p>
      <a:pPr>
        <a:defRPr sz="1100">
          <a:solidFill>
            <a:schemeClr val="tx1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DataPrep!$M$123</c:f>
          <c:strCache>
            <c:ptCount val="1"/>
            <c:pt idx="0">
              <c:v>Population increase, 2021-2041: per cent</c:v>
            </c:pt>
          </c:strCache>
        </c:strRef>
      </c:tx>
      <c:layout>
        <c:manualLayout>
          <c:xMode val="edge"/>
          <c:yMode val="edge"/>
          <c:x val="0.1342843684995807"/>
          <c:y val="2.173913043478260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25169954879235601"/>
          <c:y val="0.1204961200502111"/>
          <c:w val="0.68425314813176441"/>
          <c:h val="0.71466307200730339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00B0F0"/>
            </a:solidFill>
            <a:ln>
              <a:noFill/>
            </a:ln>
            <a:effectLst/>
          </c:spPr>
          <c:invertIfNegative val="0"/>
          <c:cat>
            <c:strRef>
              <c:f>DataPrep!$C$122:$C$139</c:f>
              <c:strCache>
                <c:ptCount val="18"/>
                <c:pt idx="0">
                  <c:v>0–4</c:v>
                </c:pt>
                <c:pt idx="1">
                  <c:v>5–9</c:v>
                </c:pt>
                <c:pt idx="2">
                  <c:v>10–14</c:v>
                </c:pt>
                <c:pt idx="3">
                  <c:v>15–19</c:v>
                </c:pt>
                <c:pt idx="4">
                  <c:v>20–24</c:v>
                </c:pt>
                <c:pt idx="5">
                  <c:v>25–29</c:v>
                </c:pt>
                <c:pt idx="6">
                  <c:v>30–34</c:v>
                </c:pt>
                <c:pt idx="7">
                  <c:v>35–39</c:v>
                </c:pt>
                <c:pt idx="8">
                  <c:v>40–44</c:v>
                </c:pt>
                <c:pt idx="9">
                  <c:v>45–49</c:v>
                </c:pt>
                <c:pt idx="10">
                  <c:v>50–54</c:v>
                </c:pt>
                <c:pt idx="11">
                  <c:v>55–59</c:v>
                </c:pt>
                <c:pt idx="12">
                  <c:v>60–64</c:v>
                </c:pt>
                <c:pt idx="13">
                  <c:v>65–69</c:v>
                </c:pt>
                <c:pt idx="14">
                  <c:v>70–74</c:v>
                </c:pt>
                <c:pt idx="15">
                  <c:v>75–79</c:v>
                </c:pt>
                <c:pt idx="16">
                  <c:v>80–84</c:v>
                </c:pt>
                <c:pt idx="17">
                  <c:v>85+</c:v>
                </c:pt>
              </c:strCache>
            </c:strRef>
          </c:cat>
          <c:val>
            <c:numRef>
              <c:f>DataPrep!$H$122:$H$139</c:f>
              <c:numCache>
                <c:formatCode>0.0</c:formatCode>
                <c:ptCount val="18"/>
                <c:pt idx="0">
                  <c:v>73.236705566666927</c:v>
                </c:pt>
                <c:pt idx="1">
                  <c:v>53.867509132675693</c:v>
                </c:pt>
                <c:pt idx="2">
                  <c:v>45.259535767137663</c:v>
                </c:pt>
                <c:pt idx="3">
                  <c:v>63.34176969088665</c:v>
                </c:pt>
                <c:pt idx="4">
                  <c:v>62.854062119408361</c:v>
                </c:pt>
                <c:pt idx="5">
                  <c:v>82.353199704190402</c:v>
                </c:pt>
                <c:pt idx="6">
                  <c:v>93.670639385241657</c:v>
                </c:pt>
                <c:pt idx="7">
                  <c:v>73.71498328643888</c:v>
                </c:pt>
                <c:pt idx="8">
                  <c:v>103.64759999281628</c:v>
                </c:pt>
                <c:pt idx="9">
                  <c:v>75.287746719431311</c:v>
                </c:pt>
                <c:pt idx="10">
                  <c:v>79.060092154277797</c:v>
                </c:pt>
                <c:pt idx="11">
                  <c:v>99.990104392347661</c:v>
                </c:pt>
                <c:pt idx="12">
                  <c:v>83.905119920826607</c:v>
                </c:pt>
                <c:pt idx="13">
                  <c:v>144.57604485979289</c:v>
                </c:pt>
                <c:pt idx="14">
                  <c:v>214.90404358013399</c:v>
                </c:pt>
                <c:pt idx="15">
                  <c:v>456.72688922226075</c:v>
                </c:pt>
                <c:pt idx="16">
                  <c:v>585.73538075598913</c:v>
                </c:pt>
                <c:pt idx="17">
                  <c:v>490.91755755947145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E8F-44FF-A3B1-96D18B3C2B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overlap val="100"/>
        <c:axId val="655348240"/>
        <c:axId val="655340040"/>
      </c:barChart>
      <c:catAx>
        <c:axId val="655348240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Age group</a:t>
                </a:r>
              </a:p>
            </c:rich>
          </c:tx>
          <c:layout>
            <c:manualLayout>
              <c:xMode val="edge"/>
              <c:yMode val="edge"/>
              <c:x val="1.2694444444444444E-2"/>
              <c:y val="0.3327336585707654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0040"/>
        <c:crosses val="autoZero"/>
        <c:auto val="1"/>
        <c:lblAlgn val="ctr"/>
        <c:lblOffset val="100"/>
        <c:tickLblSkip val="1"/>
        <c:noMultiLvlLbl val="0"/>
      </c:catAx>
      <c:valAx>
        <c:axId val="6553400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</a:t>
                </a:r>
                <a:r>
                  <a:rPr lang="en-US" baseline="0"/>
                  <a:t> cent p</a:t>
                </a:r>
                <a:r>
                  <a:rPr lang="en-US"/>
                  <a:t>opulation increase</a:t>
                </a:r>
              </a:p>
            </c:rich>
          </c:tx>
          <c:layout>
            <c:manualLayout>
              <c:xMode val="edge"/>
              <c:yMode val="edge"/>
              <c:x val="0.33728361202040763"/>
              <c:y val="0.9204315473804063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;[Black]#,##0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5348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egendEntry>
        <c:idx val="0"/>
        <c:delete val="1"/>
      </c:legendEntry>
      <c:layout>
        <c:manualLayout>
          <c:xMode val="edge"/>
          <c:yMode val="edge"/>
          <c:x val="0.86629263021932978"/>
          <c:y val="0.11124757503138194"/>
          <c:w val="0.10617025592621113"/>
          <c:h val="0.1180845600821636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6350" cap="flat" cmpd="sng" algn="ctr">
      <a:solidFill>
        <a:schemeClr val="tx1">
          <a:lumMod val="50000"/>
          <a:lumOff val="50000"/>
        </a:schemeClr>
      </a:solidFill>
      <a:round/>
    </a:ln>
    <a:effectLst/>
  </c:spPr>
  <c:txPr>
    <a:bodyPr/>
    <a:lstStyle/>
    <a:p>
      <a:pPr>
        <a:defRPr sz="1100">
          <a:solidFill>
            <a:schemeClr val="tx1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trlProps/ctrlProp1.xml><?xml version="1.0" encoding="utf-8"?>
<formControlPr xmlns="http://schemas.microsoft.com/office/spreadsheetml/2009/9/main" objectType="Drop" dropLines="5" dropStyle="combo" dx="26" fmlaLink="DataPrep!$A$82" fmlaRange="DataPrep!$G$83:$G$87" sel="5" val="0"/>
</file>

<file path=xl/ctrlProps/ctrlProp2.xml><?xml version="1.0" encoding="utf-8"?>
<formControlPr xmlns="http://schemas.microsoft.com/office/spreadsheetml/2009/9/main" objectType="Drop" dropLines="5" dropStyle="combo" dx="26" fmlaLink="DataPrep!$A$121" fmlaRange="DataPrep!$J$122:$J$126" sel="5" val="0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image" Target="../media/image1.jpeg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9</xdr:col>
      <xdr:colOff>601980</xdr:colOff>
      <xdr:row>22</xdr:row>
      <xdr:rowOff>175260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342900</xdr:colOff>
          <xdr:row>34</xdr:row>
          <xdr:rowOff>175260</xdr:rowOff>
        </xdr:from>
        <xdr:to>
          <xdr:col>9</xdr:col>
          <xdr:colOff>601980</xdr:colOff>
          <xdr:row>35</xdr:row>
          <xdr:rowOff>213360</xdr:rowOff>
        </xdr:to>
        <xdr:sp macro="" textlink="">
          <xdr:nvSpPr>
            <xdr:cNvPr id="2049" name="Drop Down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</xdr:col>
      <xdr:colOff>0</xdr:colOff>
      <xdr:row>36</xdr:row>
      <xdr:rowOff>0</xdr:rowOff>
    </xdr:from>
    <xdr:to>
      <xdr:col>9</xdr:col>
      <xdr:colOff>586740</xdr:colOff>
      <xdr:row>56</xdr:row>
      <xdr:rowOff>53340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358140</xdr:colOff>
          <xdr:row>58</xdr:row>
          <xdr:rowOff>22860</xdr:rowOff>
        </xdr:from>
        <xdr:to>
          <xdr:col>7</xdr:col>
          <xdr:colOff>7620</xdr:colOff>
          <xdr:row>58</xdr:row>
          <xdr:rowOff>243840</xdr:rowOff>
        </xdr:to>
        <xdr:sp macro="" textlink="">
          <xdr:nvSpPr>
            <xdr:cNvPr id="2050" name="Drop Down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</xdr:col>
      <xdr:colOff>0</xdr:colOff>
      <xdr:row>59</xdr:row>
      <xdr:rowOff>0</xdr:rowOff>
    </xdr:from>
    <xdr:to>
      <xdr:col>6</xdr:col>
      <xdr:colOff>137160</xdr:colOff>
      <xdr:row>75</xdr:row>
      <xdr:rowOff>175260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198120</xdr:colOff>
      <xdr:row>59</xdr:row>
      <xdr:rowOff>0</xdr:rowOff>
    </xdr:from>
    <xdr:to>
      <xdr:col>11</xdr:col>
      <xdr:colOff>541020</xdr:colOff>
      <xdr:row>75</xdr:row>
      <xdr:rowOff>175260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8</xdr:col>
      <xdr:colOff>350520</xdr:colOff>
      <xdr:row>0</xdr:row>
      <xdr:rowOff>83821</xdr:rowOff>
    </xdr:from>
    <xdr:to>
      <xdr:col>11</xdr:col>
      <xdr:colOff>556748</xdr:colOff>
      <xdr:row>2</xdr:row>
      <xdr:rowOff>52484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46320" y="83821"/>
          <a:ext cx="2035028" cy="5325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671696-D965-4AA6-B21B-6E396A5D573D}">
  <sheetPr codeName="Sheet1"/>
  <dimension ref="B1:K107"/>
  <sheetViews>
    <sheetView tabSelected="1" zoomScaleNormal="100" workbookViewId="0"/>
  </sheetViews>
  <sheetFormatPr defaultRowHeight="14.4" x14ac:dyDescent="0.3"/>
  <cols>
    <col min="1" max="1" width="2.33203125" style="9" customWidth="1"/>
    <col min="2" max="2" width="9.5546875" style="9" customWidth="1"/>
    <col min="3" max="3" width="9.21875" style="9" customWidth="1"/>
    <col min="4" max="16384" width="8.88671875" style="9"/>
  </cols>
  <sheetData>
    <row r="1" spans="2:2" ht="23.4" x14ac:dyDescent="0.45">
      <c r="B1" s="10" t="str">
        <f>DataPrep!A2</f>
        <v>Projections of the NSW Aboriginal population</v>
      </c>
    </row>
    <row r="2" spans="2:2" ht="21" x14ac:dyDescent="0.4">
      <c r="B2" s="11" t="str">
        <f>DataPrep!A5</f>
        <v>Richmond - Tweed</v>
      </c>
    </row>
    <row r="24" spans="2:10" x14ac:dyDescent="0.3">
      <c r="B24" s="9" t="s">
        <v>58</v>
      </c>
    </row>
    <row r="27" spans="2:10" ht="18" customHeight="1" x14ac:dyDescent="0.3">
      <c r="B27" s="20" t="str">
        <f>CONCATENATE("Estimated and projected Aboriginal population of ",DataPrep!A5)</f>
        <v>Estimated and projected Aboriginal population of Richmond - Tweed</v>
      </c>
    </row>
    <row r="28" spans="2:10" s="12" customFormat="1" ht="18" customHeight="1" x14ac:dyDescent="0.3">
      <c r="B28" s="14"/>
      <c r="C28" s="14"/>
      <c r="D28" s="15">
        <f>DataPrep!B11</f>
        <v>2011</v>
      </c>
      <c r="E28" s="15">
        <f>DataPrep!C11</f>
        <v>2016</v>
      </c>
      <c r="F28" s="15">
        <f>DataPrep!D11</f>
        <v>2021</v>
      </c>
      <c r="G28" s="15">
        <f>DataPrep!E11</f>
        <v>2026</v>
      </c>
      <c r="H28" s="15">
        <f>DataPrep!F11</f>
        <v>2031</v>
      </c>
      <c r="I28" s="15">
        <f>DataPrep!G11</f>
        <v>2036</v>
      </c>
      <c r="J28" s="15">
        <f>DataPrep!H11</f>
        <v>2041</v>
      </c>
    </row>
    <row r="29" spans="2:10" s="12" customFormat="1" ht="18" customHeight="1" x14ac:dyDescent="0.3">
      <c r="E29" s="16" t="s">
        <v>51</v>
      </c>
      <c r="F29" s="16"/>
      <c r="H29" s="29" t="s">
        <v>52</v>
      </c>
    </row>
    <row r="30" spans="2:10" s="12" customFormat="1" ht="18" customHeight="1" x14ac:dyDescent="0.3">
      <c r="B30" s="12" t="s">
        <v>46</v>
      </c>
      <c r="D30" s="21">
        <f>DataPrep!B12</f>
        <v>10257</v>
      </c>
      <c r="E30" s="21">
        <f>DataPrep!C12</f>
        <v>12088</v>
      </c>
      <c r="F30" s="21">
        <f>DataPrep!D12</f>
        <v>14524</v>
      </c>
      <c r="G30" s="22">
        <f>DataPrep!E12</f>
        <v>17108.077981780869</v>
      </c>
      <c r="H30" s="22">
        <f>DataPrep!F12</f>
        <v>19986.7106623496</v>
      </c>
      <c r="I30" s="22">
        <f>DataPrep!G12</f>
        <v>23124.080332428668</v>
      </c>
      <c r="J30" s="22">
        <f>DataPrep!H12</f>
        <v>26522.615460126159</v>
      </c>
    </row>
    <row r="31" spans="2:10" s="12" customFormat="1" ht="18" customHeight="1" x14ac:dyDescent="0.3">
      <c r="B31" s="17" t="s">
        <v>37</v>
      </c>
      <c r="C31" s="17"/>
      <c r="D31" s="25">
        <f>DataPrep!B15</f>
        <v>4.3370345626601488</v>
      </c>
      <c r="E31" s="25">
        <f>DataPrep!C15</f>
        <v>4.9013486007152531</v>
      </c>
      <c r="F31" s="25">
        <f>DataPrep!D15</f>
        <v>5.6553227941749089</v>
      </c>
      <c r="G31" s="28">
        <f>DataPrep!E15</f>
        <v>6.4237701197621444</v>
      </c>
      <c r="H31" s="28">
        <f>DataPrep!F15</f>
        <v>7.215691003466099</v>
      </c>
      <c r="I31" s="28">
        <f>DataPrep!G15</f>
        <v>8.0298989841693729</v>
      </c>
      <c r="J31" s="28">
        <f>DataPrep!H15</f>
        <v>8.8598924358337445</v>
      </c>
    </row>
    <row r="32" spans="2:10" s="12" customFormat="1" ht="18" customHeight="1" x14ac:dyDescent="0.3">
      <c r="B32" s="27" t="s">
        <v>54</v>
      </c>
      <c r="D32" s="26"/>
      <c r="E32" s="26"/>
      <c r="F32" s="26"/>
      <c r="G32" s="26"/>
      <c r="H32" s="26"/>
      <c r="I32" s="26"/>
      <c r="J32" s="26"/>
    </row>
    <row r="33" spans="2:6" x14ac:dyDescent="0.3">
      <c r="B33" s="27" t="s">
        <v>58</v>
      </c>
    </row>
    <row r="36" spans="2:6" ht="18" customHeight="1" x14ac:dyDescent="0.3">
      <c r="F36" s="13" t="s">
        <v>53</v>
      </c>
    </row>
    <row r="59" spans="2:6" s="12" customFormat="1" ht="21" customHeight="1" x14ac:dyDescent="0.3">
      <c r="C59" s="12" t="s">
        <v>53</v>
      </c>
      <c r="E59" s="9"/>
      <c r="F59" s="9"/>
    </row>
    <row r="60" spans="2:6" s="12" customFormat="1" ht="18" customHeight="1" x14ac:dyDescent="0.3">
      <c r="B60" s="9"/>
      <c r="C60" s="9"/>
      <c r="D60" s="9"/>
      <c r="E60" s="9"/>
      <c r="F60" s="9"/>
    </row>
    <row r="61" spans="2:6" s="12" customFormat="1" ht="18" customHeight="1" x14ac:dyDescent="0.3"/>
    <row r="62" spans="2:6" s="12" customFormat="1" ht="18" customHeight="1" x14ac:dyDescent="0.3"/>
    <row r="63" spans="2:6" s="12" customFormat="1" ht="18" customHeight="1" x14ac:dyDescent="0.3"/>
    <row r="64" spans="2:6" s="12" customFormat="1" ht="18" customHeight="1" x14ac:dyDescent="0.3"/>
    <row r="65" spans="2:11" s="12" customFormat="1" ht="18" customHeight="1" x14ac:dyDescent="0.3"/>
    <row r="66" spans="2:11" s="12" customFormat="1" ht="18" customHeight="1" x14ac:dyDescent="0.3"/>
    <row r="67" spans="2:11" s="12" customFormat="1" ht="18" customHeight="1" x14ac:dyDescent="0.3"/>
    <row r="70" spans="2:11" s="12" customFormat="1" ht="18" customHeight="1" x14ac:dyDescent="0.3"/>
    <row r="71" spans="2:11" s="12" customFormat="1" ht="18" customHeight="1" x14ac:dyDescent="0.3"/>
    <row r="72" spans="2:11" s="12" customFormat="1" ht="18" customHeight="1" x14ac:dyDescent="0.3"/>
    <row r="73" spans="2:11" s="12" customFormat="1" ht="18" customHeight="1" x14ac:dyDescent="0.3"/>
    <row r="74" spans="2:11" s="12" customFormat="1" ht="18" customHeight="1" x14ac:dyDescent="0.3"/>
    <row r="75" spans="2:11" s="12" customFormat="1" ht="18" customHeight="1" x14ac:dyDescent="0.3"/>
    <row r="76" spans="2:11" s="12" customFormat="1" ht="18" customHeight="1" x14ac:dyDescent="0.3"/>
    <row r="79" spans="2:11" ht="18" customHeight="1" x14ac:dyDescent="0.3">
      <c r="B79" s="20" t="str">
        <f>CONCATENATE("Estimated and projected Aboriginal population of ",DataPrep!A5," by broad age group")</f>
        <v>Estimated and projected Aboriginal population of Richmond - Tweed by broad age group</v>
      </c>
      <c r="C79" s="12"/>
      <c r="D79" s="12"/>
      <c r="E79" s="12"/>
      <c r="F79" s="12"/>
      <c r="G79" s="12"/>
      <c r="H79" s="12"/>
      <c r="I79" s="12"/>
      <c r="J79" s="12"/>
      <c r="K79" s="12"/>
    </row>
    <row r="80" spans="2:11" ht="18" customHeight="1" x14ac:dyDescent="0.3">
      <c r="B80" s="14"/>
      <c r="C80" s="14"/>
      <c r="D80" s="15">
        <f>DataPrep!D18</f>
        <v>2021</v>
      </c>
      <c r="E80" s="15">
        <f>DataPrep!E18</f>
        <v>2026</v>
      </c>
      <c r="F80" s="15">
        <f>DataPrep!F18</f>
        <v>2031</v>
      </c>
      <c r="G80" s="15">
        <f>DataPrep!G18</f>
        <v>2036</v>
      </c>
      <c r="H80" s="15">
        <f>DataPrep!H18</f>
        <v>2041</v>
      </c>
      <c r="I80" s="14"/>
      <c r="J80" s="32" t="str">
        <f>CONCATENATE("Increase, ",DataPrep!G83,"-",DataPrep!G87)</f>
        <v>Increase, 2021-2041</v>
      </c>
      <c r="K80" s="12"/>
    </row>
    <row r="81" spans="2:11" ht="18" customHeight="1" x14ac:dyDescent="0.3">
      <c r="B81" s="12"/>
      <c r="C81" s="12"/>
      <c r="D81" s="16" t="s">
        <v>51</v>
      </c>
      <c r="E81" s="12"/>
      <c r="F81" s="29" t="s">
        <v>52</v>
      </c>
      <c r="G81" s="12"/>
      <c r="H81" s="30"/>
      <c r="I81" s="31" t="s">
        <v>55</v>
      </c>
      <c r="J81" s="31" t="s">
        <v>56</v>
      </c>
      <c r="K81" s="12"/>
    </row>
    <row r="82" spans="2:11" ht="18" customHeight="1" x14ac:dyDescent="0.3">
      <c r="B82" s="12" t="str">
        <f>CONCATENATE("Ages ",DataPrep!C74)</f>
        <v>Ages 0-14</v>
      </c>
      <c r="C82" s="12"/>
      <c r="D82" s="21">
        <f>DataPrep!D74</f>
        <v>4750.7596312329979</v>
      </c>
      <c r="E82" s="22">
        <f>DataPrep!E74</f>
        <v>5216.6241534398059</v>
      </c>
      <c r="F82" s="22">
        <f>DataPrep!F74</f>
        <v>5804.2985531893273</v>
      </c>
      <c r="G82" s="22">
        <f>DataPrep!G74</f>
        <v>6594.2153373864694</v>
      </c>
      <c r="H82" s="22">
        <f>DataPrep!H74</f>
        <v>7420.3403603066017</v>
      </c>
      <c r="I82" s="21">
        <f>H82-D82</f>
        <v>2669.5807290736038</v>
      </c>
      <c r="J82" s="33">
        <f>I82/D82*100</f>
        <v>56.192713087880406</v>
      </c>
      <c r="K82" s="12"/>
    </row>
    <row r="83" spans="2:11" ht="18" customHeight="1" x14ac:dyDescent="0.3">
      <c r="B83" s="12" t="str">
        <f>CONCATENATE("Ages ",DataPrep!C75)</f>
        <v>Ages 15-24</v>
      </c>
      <c r="C83" s="12"/>
      <c r="D83" s="21">
        <f>DataPrep!D75</f>
        <v>2669.7333313242825</v>
      </c>
      <c r="E83" s="22">
        <f>DataPrep!E75</f>
        <v>3129.8403538709535</v>
      </c>
      <c r="F83" s="22">
        <f>DataPrep!F75</f>
        <v>3644.662992281575</v>
      </c>
      <c r="G83" s="22">
        <f>DataPrep!G75</f>
        <v>3944.7588858776617</v>
      </c>
      <c r="H83" s="22">
        <f>DataPrep!H75</f>
        <v>4354.9486789216289</v>
      </c>
      <c r="I83" s="21">
        <f t="shared" ref="I83:I87" si="0">H83-D83</f>
        <v>1685.2153475973464</v>
      </c>
      <c r="J83" s="33">
        <f t="shared" ref="J83:J86" si="1">I83/D83*100</f>
        <v>63.122984150683678</v>
      </c>
      <c r="K83" s="12"/>
    </row>
    <row r="84" spans="2:11" ht="18" customHeight="1" x14ac:dyDescent="0.3">
      <c r="B84" s="12" t="str">
        <f>CONCATENATE("Ages ",DataPrep!C76)</f>
        <v>Ages 25-44</v>
      </c>
      <c r="C84" s="12"/>
      <c r="D84" s="21">
        <f>DataPrep!D76</f>
        <v>3263.1308990511679</v>
      </c>
      <c r="E84" s="22">
        <f>DataPrep!E76</f>
        <v>3943.3189712729227</v>
      </c>
      <c r="F84" s="22">
        <f>DataPrep!F76</f>
        <v>4535.6108366734898</v>
      </c>
      <c r="G84" s="22">
        <f>DataPrep!G76</f>
        <v>5321.5313706209954</v>
      </c>
      <c r="H84" s="22">
        <f>DataPrep!H76</f>
        <v>6122.6256384290009</v>
      </c>
      <c r="I84" s="21">
        <f t="shared" si="0"/>
        <v>2859.494739377833</v>
      </c>
      <c r="J84" s="33">
        <f t="shared" si="1"/>
        <v>87.630402452114268</v>
      </c>
      <c r="K84" s="12"/>
    </row>
    <row r="85" spans="2:11" ht="18" customHeight="1" x14ac:dyDescent="0.3">
      <c r="B85" s="12" t="str">
        <f>CONCATENATE("Ages ",DataPrep!C77)</f>
        <v>Ages 45-64</v>
      </c>
      <c r="C85" s="12"/>
      <c r="D85" s="21">
        <f>DataPrep!D77</f>
        <v>2893.9095347691173</v>
      </c>
      <c r="E85" s="22">
        <f>DataPrep!E77</f>
        <v>3333.0010221104922</v>
      </c>
      <c r="F85" s="22">
        <f>DataPrep!F77</f>
        <v>3964.8355294615903</v>
      </c>
      <c r="G85" s="22">
        <f>DataPrep!G77</f>
        <v>4603.1597928490473</v>
      </c>
      <c r="H85" s="22">
        <f>DataPrep!H77</f>
        <v>5320.5054059736358</v>
      </c>
      <c r="I85" s="21">
        <f t="shared" si="0"/>
        <v>2426.5958712045185</v>
      </c>
      <c r="J85" s="33">
        <f t="shared" si="1"/>
        <v>83.851821974736268</v>
      </c>
      <c r="K85" s="12"/>
    </row>
    <row r="86" spans="2:11" ht="18" customHeight="1" x14ac:dyDescent="0.3">
      <c r="B86" s="17" t="str">
        <f>CONCATENATE("Ages ",DataPrep!C78)</f>
        <v>Ages 65+</v>
      </c>
      <c r="C86" s="17"/>
      <c r="D86" s="18">
        <f>DataPrep!D78</f>
        <v>946.46660528951077</v>
      </c>
      <c r="E86" s="19">
        <f>DataPrep!E78</f>
        <v>1485.2934827537742</v>
      </c>
      <c r="F86" s="19">
        <f>DataPrep!F78</f>
        <v>2037.3027524106983</v>
      </c>
      <c r="G86" s="19">
        <f>DataPrep!G78</f>
        <v>2660.4149473615744</v>
      </c>
      <c r="H86" s="19">
        <f>DataPrep!H78</f>
        <v>3304.1953781623747</v>
      </c>
      <c r="I86" s="21">
        <f t="shared" si="0"/>
        <v>2357.7287728728638</v>
      </c>
      <c r="J86" s="33">
        <f t="shared" si="1"/>
        <v>249.10850099689128</v>
      </c>
      <c r="K86" s="12"/>
    </row>
    <row r="87" spans="2:11" ht="18" customHeight="1" x14ac:dyDescent="0.3">
      <c r="B87" s="14" t="s">
        <v>6</v>
      </c>
      <c r="C87" s="14"/>
      <c r="D87" s="23">
        <f>DataPrep!D79</f>
        <v>14524.000001667077</v>
      </c>
      <c r="E87" s="24">
        <f>DataPrep!E79</f>
        <v>17108.077983447951</v>
      </c>
      <c r="F87" s="24">
        <f>DataPrep!F79</f>
        <v>19986.710664016678</v>
      </c>
      <c r="G87" s="24">
        <f>DataPrep!G79</f>
        <v>23124.08033409575</v>
      </c>
      <c r="H87" s="24">
        <f>DataPrep!H79</f>
        <v>26522.615461793241</v>
      </c>
      <c r="I87" s="23">
        <f t="shared" si="0"/>
        <v>11998.615460126164</v>
      </c>
      <c r="J87" s="34">
        <f>I87/D87*100</f>
        <v>82.612334472245621</v>
      </c>
      <c r="K87" s="12"/>
    </row>
    <row r="88" spans="2:11" ht="18" customHeight="1" x14ac:dyDescent="0.3">
      <c r="B88" s="27" t="s">
        <v>58</v>
      </c>
    </row>
    <row r="89" spans="2:11" ht="18" customHeight="1" x14ac:dyDescent="0.3">
      <c r="B89" s="35"/>
    </row>
    <row r="90" spans="2:11" ht="18" customHeight="1" x14ac:dyDescent="0.3"/>
    <row r="91" spans="2:11" ht="18" customHeight="1" x14ac:dyDescent="0.3">
      <c r="B91" s="20" t="str">
        <f>CONCATENATE("Projected components of change, ",DataPrep!A5)</f>
        <v>Projected components of change, Richmond - Tweed</v>
      </c>
      <c r="C91" s="12"/>
      <c r="D91" s="12"/>
      <c r="E91" s="12"/>
      <c r="F91" s="12"/>
      <c r="G91" s="12"/>
      <c r="H91" s="12"/>
      <c r="I91" s="12"/>
      <c r="J91" s="12"/>
      <c r="K91" s="12"/>
    </row>
    <row r="92" spans="2:11" ht="18" customHeight="1" x14ac:dyDescent="0.3">
      <c r="B92" s="14"/>
      <c r="C92" s="14"/>
      <c r="D92" s="14"/>
      <c r="E92" s="32" t="str">
        <f>DataPrep!D142</f>
        <v>2021-26</v>
      </c>
      <c r="F92" s="32" t="str">
        <f>DataPrep!E142</f>
        <v>2026-31</v>
      </c>
      <c r="G92" s="32" t="str">
        <f>DataPrep!F142</f>
        <v>2031-36</v>
      </c>
      <c r="H92" s="32" t="str">
        <f>DataPrep!G142</f>
        <v>2036-41</v>
      </c>
      <c r="I92" s="12"/>
      <c r="J92" s="12"/>
      <c r="K92" s="12"/>
    </row>
    <row r="93" spans="2:11" ht="18" customHeight="1" x14ac:dyDescent="0.3">
      <c r="B93" s="12" t="str">
        <f>DataPrep!A143</f>
        <v>Start-of-period population</v>
      </c>
      <c r="C93" s="12"/>
      <c r="D93" s="12"/>
      <c r="E93" s="21">
        <f>DataPrep!D143</f>
        <v>14524.000001667077</v>
      </c>
      <c r="F93" s="22">
        <f>DataPrep!E143</f>
        <v>17108.077983447947</v>
      </c>
      <c r="G93" s="22">
        <f>DataPrep!F143</f>
        <v>19986.710664016682</v>
      </c>
      <c r="H93" s="22">
        <f>DataPrep!G143</f>
        <v>23124.080334095746</v>
      </c>
      <c r="I93" s="12"/>
      <c r="J93" s="12"/>
      <c r="K93" s="12"/>
    </row>
    <row r="94" spans="2:11" ht="18" customHeight="1" x14ac:dyDescent="0.3">
      <c r="B94" s="12" t="str">
        <f>DataPrep!A144</f>
        <v>Births</v>
      </c>
      <c r="C94" s="12"/>
      <c r="D94" s="12"/>
      <c r="E94" s="22">
        <f>DataPrep!D144</f>
        <v>1574.2447255654515</v>
      </c>
      <c r="F94" s="22">
        <f>DataPrep!E144</f>
        <v>1786.5248221948268</v>
      </c>
      <c r="G94" s="22">
        <f>DataPrep!F144</f>
        <v>2030.8957577276556</v>
      </c>
      <c r="H94" s="22">
        <f>DataPrep!G144</f>
        <v>2295.9759742885499</v>
      </c>
      <c r="I94" s="12"/>
      <c r="J94" s="12"/>
      <c r="K94" s="12"/>
    </row>
    <row r="95" spans="2:11" ht="18" customHeight="1" x14ac:dyDescent="0.3">
      <c r="B95" s="12" t="str">
        <f>DataPrep!A145</f>
        <v>Deaths</v>
      </c>
      <c r="C95" s="12"/>
      <c r="D95" s="12"/>
      <c r="E95" s="22">
        <f>DataPrep!D145</f>
        <v>409.27731914673626</v>
      </c>
      <c r="F95" s="22">
        <f>DataPrep!E145</f>
        <v>510.2009397290667</v>
      </c>
      <c r="G95" s="22">
        <f>DataPrep!F145</f>
        <v>632.71789582674182</v>
      </c>
      <c r="H95" s="22">
        <f>DataPrep!G145</f>
        <v>770.56253206865085</v>
      </c>
      <c r="I95" s="12"/>
      <c r="J95" s="12"/>
      <c r="K95" s="12"/>
    </row>
    <row r="96" spans="2:11" ht="18" customHeight="1" x14ac:dyDescent="0.3">
      <c r="B96" s="12" t="str">
        <f>DataPrep!A146</f>
        <v>Net migration &amp; reporting changes</v>
      </c>
      <c r="C96" s="12"/>
      <c r="D96" s="12"/>
      <c r="E96" s="22">
        <f>DataPrep!D146</f>
        <v>1419.1105753621571</v>
      </c>
      <c r="F96" s="22">
        <f>DataPrep!E146</f>
        <v>1602.3087981029721</v>
      </c>
      <c r="G96" s="22">
        <f>DataPrep!F146</f>
        <v>1739.1918081781537</v>
      </c>
      <c r="H96" s="22">
        <f>DataPrep!G146</f>
        <v>1873.1216854775951</v>
      </c>
      <c r="I96" s="12"/>
      <c r="J96" s="12"/>
      <c r="K96" s="12"/>
    </row>
    <row r="97" spans="2:11" ht="18" customHeight="1" x14ac:dyDescent="0.3">
      <c r="B97" s="17" t="str">
        <f>DataPrep!A147</f>
        <v>End-of-period population</v>
      </c>
      <c r="C97" s="17"/>
      <c r="D97" s="17"/>
      <c r="E97" s="19">
        <f>DataPrep!D147</f>
        <v>17108.077983447947</v>
      </c>
      <c r="F97" s="19">
        <f>DataPrep!E147</f>
        <v>19986.710664016682</v>
      </c>
      <c r="G97" s="19">
        <f>DataPrep!F147</f>
        <v>23124.080334095746</v>
      </c>
      <c r="H97" s="19">
        <f>DataPrep!G147</f>
        <v>26522.615461793248</v>
      </c>
      <c r="I97" s="12"/>
      <c r="J97" s="12"/>
      <c r="K97" s="12"/>
    </row>
    <row r="107" spans="2:11" x14ac:dyDescent="0.3">
      <c r="B107" s="9" t="str">
        <f>DataPrep!$A$8</f>
        <v>© Aboriginal Affairs NSW</v>
      </c>
    </row>
  </sheetData>
  <pageMargins left="0.78740157480314965" right="0.51181102362204722" top="0.70866141732283472" bottom="0.70866141732283472" header="0.31496062992125984" footer="0.31496062992125984"/>
  <pageSetup paperSize="9" scale="85" orientation="portrait" r:id="rId1"/>
  <rowBreaks count="1" manualBreakCount="1">
    <brk id="57" max="11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Drop Down 1">
              <controlPr defaultSize="0" autoLine="0" autoPict="0">
                <anchor moveWithCells="1">
                  <from>
                    <xdr:col>8</xdr:col>
                    <xdr:colOff>342900</xdr:colOff>
                    <xdr:row>34</xdr:row>
                    <xdr:rowOff>175260</xdr:rowOff>
                  </from>
                  <to>
                    <xdr:col>9</xdr:col>
                    <xdr:colOff>601980</xdr:colOff>
                    <xdr:row>35</xdr:row>
                    <xdr:rowOff>213360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Drop Down 2">
              <controlPr defaultSize="0" autoLine="0" autoPict="0">
                <anchor moveWithCells="1">
                  <from>
                    <xdr:col>5</xdr:col>
                    <xdr:colOff>358140</xdr:colOff>
                    <xdr:row>58</xdr:row>
                    <xdr:rowOff>22860</xdr:rowOff>
                  </from>
                  <to>
                    <xdr:col>7</xdr:col>
                    <xdr:colOff>7620</xdr:colOff>
                    <xdr:row>58</xdr:row>
                    <xdr:rowOff>243840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F36F57-DD29-4802-97CA-302382419022}">
  <sheetPr codeName="Sheet2"/>
  <dimension ref="A1:M147"/>
  <sheetViews>
    <sheetView workbookViewId="0">
      <selection activeCell="A2" sqref="A2"/>
    </sheetView>
  </sheetViews>
  <sheetFormatPr defaultRowHeight="14.4" x14ac:dyDescent="0.3"/>
  <cols>
    <col min="1" max="1" width="13.21875" customWidth="1"/>
  </cols>
  <sheetData>
    <row r="1" spans="1:10" x14ac:dyDescent="0.3">
      <c r="A1" s="2" t="s">
        <v>0</v>
      </c>
    </row>
    <row r="2" spans="1:10" x14ac:dyDescent="0.3">
      <c r="A2" t="s">
        <v>59</v>
      </c>
    </row>
    <row r="4" spans="1:10" x14ac:dyDescent="0.3">
      <c r="A4" s="2" t="s">
        <v>1</v>
      </c>
    </row>
    <row r="5" spans="1:10" x14ac:dyDescent="0.3">
      <c r="A5" s="1" t="s">
        <v>60</v>
      </c>
    </row>
    <row r="7" spans="1:10" x14ac:dyDescent="0.3">
      <c r="A7" s="2" t="s">
        <v>2</v>
      </c>
    </row>
    <row r="8" spans="1:10" x14ac:dyDescent="0.3">
      <c r="A8" t="s">
        <v>61</v>
      </c>
    </row>
    <row r="10" spans="1:10" x14ac:dyDescent="0.3">
      <c r="A10" s="2" t="s">
        <v>3</v>
      </c>
    </row>
    <row r="11" spans="1:10" x14ac:dyDescent="0.3">
      <c r="B11" s="2">
        <v>2011</v>
      </c>
      <c r="C11" s="2">
        <v>2016</v>
      </c>
      <c r="D11" s="2">
        <v>2021</v>
      </c>
      <c r="E11" s="2">
        <v>2026</v>
      </c>
      <c r="F11" s="2">
        <v>2031</v>
      </c>
      <c r="G11" s="2">
        <v>2036</v>
      </c>
      <c r="H11" s="2">
        <v>2041</v>
      </c>
      <c r="J11" t="s">
        <v>47</v>
      </c>
    </row>
    <row r="12" spans="1:10" x14ac:dyDescent="0.3">
      <c r="A12" t="s">
        <v>4</v>
      </c>
      <c r="B12" s="3">
        <v>10257</v>
      </c>
      <c r="C12" s="3">
        <v>12088</v>
      </c>
      <c r="D12" s="3">
        <v>14524</v>
      </c>
      <c r="E12" s="3">
        <v>17108.077981780869</v>
      </c>
      <c r="F12" s="3">
        <v>19986.7106623496</v>
      </c>
      <c r="G12" s="3">
        <v>23124.080332428668</v>
      </c>
      <c r="H12" s="3">
        <v>26522.615460126159</v>
      </c>
      <c r="J12" t="str">
        <f>CONCATENATE("Aboriginal population, ",A5)</f>
        <v>Aboriginal population, Richmond - Tweed</v>
      </c>
    </row>
    <row r="13" spans="1:10" x14ac:dyDescent="0.3">
      <c r="A13" t="s">
        <v>5</v>
      </c>
      <c r="B13" s="3">
        <v>226241</v>
      </c>
      <c r="C13" s="3">
        <v>234538</v>
      </c>
      <c r="D13" s="3">
        <v>242296</v>
      </c>
      <c r="E13" s="3">
        <v>249216.48941127423</v>
      </c>
      <c r="F13" s="3">
        <v>257002.84796410581</v>
      </c>
      <c r="G13" s="3">
        <v>264850.65481700312</v>
      </c>
      <c r="H13" s="3">
        <v>272833.33781144762</v>
      </c>
    </row>
    <row r="14" spans="1:10" x14ac:dyDescent="0.3">
      <c r="A14" t="s">
        <v>6</v>
      </c>
      <c r="B14" s="3">
        <f>B12+B13</f>
        <v>236498</v>
      </c>
      <c r="C14" s="3">
        <f t="shared" ref="C14:H14" si="0">C12+C13</f>
        <v>246626</v>
      </c>
      <c r="D14" s="3">
        <f t="shared" si="0"/>
        <v>256820</v>
      </c>
      <c r="E14" s="3">
        <f t="shared" si="0"/>
        <v>266324.56739305513</v>
      </c>
      <c r="F14" s="3">
        <f t="shared" si="0"/>
        <v>276989.55862645543</v>
      </c>
      <c r="G14" s="3">
        <f t="shared" si="0"/>
        <v>287974.7351494318</v>
      </c>
      <c r="H14" s="3">
        <f t="shared" si="0"/>
        <v>299355.95327157376</v>
      </c>
    </row>
    <row r="15" spans="1:10" x14ac:dyDescent="0.3">
      <c r="A15" t="s">
        <v>37</v>
      </c>
      <c r="B15" s="4">
        <f>B12/B14*100</f>
        <v>4.3370345626601488</v>
      </c>
      <c r="C15" s="4">
        <f t="shared" ref="C15:H15" si="1">C12/C14*100</f>
        <v>4.9013486007152531</v>
      </c>
      <c r="D15" s="4">
        <f t="shared" si="1"/>
        <v>5.6553227941749089</v>
      </c>
      <c r="E15" s="4">
        <f t="shared" si="1"/>
        <v>6.4237701197621444</v>
      </c>
      <c r="F15" s="4">
        <f t="shared" si="1"/>
        <v>7.215691003466099</v>
      </c>
      <c r="G15" s="4">
        <f t="shared" si="1"/>
        <v>8.0298989841693729</v>
      </c>
      <c r="H15" s="4">
        <f t="shared" si="1"/>
        <v>8.8598924358337445</v>
      </c>
    </row>
    <row r="17" spans="1:8" x14ac:dyDescent="0.3">
      <c r="A17" s="2" t="s">
        <v>28</v>
      </c>
    </row>
    <row r="18" spans="1:8" x14ac:dyDescent="0.3">
      <c r="D18" s="2">
        <v>2021</v>
      </c>
      <c r="E18" s="2">
        <v>2026</v>
      </c>
      <c r="F18" s="2">
        <v>2031</v>
      </c>
      <c r="G18" s="2">
        <v>2036</v>
      </c>
      <c r="H18" s="2">
        <v>2041</v>
      </c>
    </row>
    <row r="19" spans="1:8" x14ac:dyDescent="0.3">
      <c r="A19" t="s">
        <v>4</v>
      </c>
      <c r="B19" t="s">
        <v>7</v>
      </c>
      <c r="C19" t="s">
        <v>8</v>
      </c>
      <c r="D19" s="3">
        <v>656.42543243474086</v>
      </c>
      <c r="E19" s="3">
        <v>795.55870495738861</v>
      </c>
      <c r="F19" s="3">
        <v>903.17712910508635</v>
      </c>
      <c r="G19" s="3">
        <v>1025.9588348795633</v>
      </c>
      <c r="H19" s="3">
        <v>1160.9313339453188</v>
      </c>
    </row>
    <row r="20" spans="1:8" x14ac:dyDescent="0.3">
      <c r="A20" t="s">
        <v>4</v>
      </c>
      <c r="B20" t="s">
        <v>7</v>
      </c>
      <c r="C20" t="s">
        <v>9</v>
      </c>
      <c r="D20" s="3">
        <v>794.36793196577003</v>
      </c>
      <c r="E20" s="3">
        <v>799.02795405596976</v>
      </c>
      <c r="F20" s="3">
        <v>943.63441656426278</v>
      </c>
      <c r="G20" s="3">
        <v>1062.7350653172177</v>
      </c>
      <c r="H20" s="3">
        <v>1198.2938366366145</v>
      </c>
    </row>
    <row r="21" spans="1:8" x14ac:dyDescent="0.3">
      <c r="A21" t="s">
        <v>4</v>
      </c>
      <c r="B21" t="s">
        <v>7</v>
      </c>
      <c r="C21" t="s">
        <v>10</v>
      </c>
      <c r="D21" s="3">
        <v>838.77733965070024</v>
      </c>
      <c r="E21" s="3">
        <v>960.8874163243479</v>
      </c>
      <c r="F21" s="3">
        <v>985.01836507579083</v>
      </c>
      <c r="G21" s="3">
        <v>1145.0064692468629</v>
      </c>
      <c r="H21" s="3">
        <v>1279.0477956835782</v>
      </c>
    </row>
    <row r="22" spans="1:8" x14ac:dyDescent="0.3">
      <c r="A22" t="s">
        <v>4</v>
      </c>
      <c r="B22" t="s">
        <v>7</v>
      </c>
      <c r="C22" t="s">
        <v>11</v>
      </c>
      <c r="D22" s="3">
        <v>735.04777090632138</v>
      </c>
      <c r="E22" s="3">
        <v>889.19901415840945</v>
      </c>
      <c r="F22" s="3">
        <v>1017.3466710688917</v>
      </c>
      <c r="G22" s="3">
        <v>1056.3550522343303</v>
      </c>
      <c r="H22" s="3">
        <v>1216.8243790517267</v>
      </c>
    </row>
    <row r="23" spans="1:8" x14ac:dyDescent="0.3">
      <c r="A23" t="s">
        <v>4</v>
      </c>
      <c r="B23" t="s">
        <v>7</v>
      </c>
      <c r="C23" t="s">
        <v>12</v>
      </c>
      <c r="D23" s="3">
        <v>590.86491805367871</v>
      </c>
      <c r="E23" s="3">
        <v>647.25114255964911</v>
      </c>
      <c r="F23" s="3">
        <v>799.84209588327974</v>
      </c>
      <c r="G23" s="3">
        <v>913.32555529593583</v>
      </c>
      <c r="H23" s="3">
        <v>964.31630561166492</v>
      </c>
    </row>
    <row r="24" spans="1:8" x14ac:dyDescent="0.3">
      <c r="A24" t="s">
        <v>4</v>
      </c>
      <c r="B24" t="s">
        <v>7</v>
      </c>
      <c r="C24" t="s">
        <v>13</v>
      </c>
      <c r="D24" s="3">
        <v>495.33734800028748</v>
      </c>
      <c r="E24" s="3">
        <v>547.39481635168977</v>
      </c>
      <c r="F24" s="3">
        <v>627.74774123847203</v>
      </c>
      <c r="G24" s="3">
        <v>769.96115810776791</v>
      </c>
      <c r="H24" s="3">
        <v>874.88328258310094</v>
      </c>
    </row>
    <row r="25" spans="1:8" x14ac:dyDescent="0.3">
      <c r="A25" t="s">
        <v>4</v>
      </c>
      <c r="B25" t="s">
        <v>7</v>
      </c>
      <c r="C25" t="s">
        <v>14</v>
      </c>
      <c r="D25" s="3">
        <v>402.73834511165688</v>
      </c>
      <c r="E25" s="3">
        <v>516.18241615964268</v>
      </c>
      <c r="F25" s="3">
        <v>576.33998753896378</v>
      </c>
      <c r="G25" s="3">
        <v>665.76945397736415</v>
      </c>
      <c r="H25" s="3">
        <v>803.10125444330868</v>
      </c>
    </row>
    <row r="26" spans="1:8" x14ac:dyDescent="0.3">
      <c r="A26" t="s">
        <v>4</v>
      </c>
      <c r="B26" t="s">
        <v>7</v>
      </c>
      <c r="C26" t="s">
        <v>15</v>
      </c>
      <c r="D26" s="3">
        <v>435.00535636850361</v>
      </c>
      <c r="E26" s="3">
        <v>476.23160304018489</v>
      </c>
      <c r="F26" s="3">
        <v>575.93366925272835</v>
      </c>
      <c r="G26" s="3">
        <v>644.58049658369885</v>
      </c>
      <c r="H26" s="3">
        <v>741.54679780682477</v>
      </c>
    </row>
    <row r="27" spans="1:8" x14ac:dyDescent="0.3">
      <c r="A27" t="s">
        <v>4</v>
      </c>
      <c r="B27" t="s">
        <v>7</v>
      </c>
      <c r="C27" t="s">
        <v>16</v>
      </c>
      <c r="D27" s="3">
        <v>367.54812677306927</v>
      </c>
      <c r="E27" s="3">
        <v>522.4147866073547</v>
      </c>
      <c r="F27" s="3">
        <v>583.32467245177213</v>
      </c>
      <c r="G27" s="3">
        <v>685.62913576272115</v>
      </c>
      <c r="H27" s="3">
        <v>764.81109109578051</v>
      </c>
    </row>
    <row r="28" spans="1:8" x14ac:dyDescent="0.3">
      <c r="A28" t="s">
        <v>4</v>
      </c>
      <c r="B28" t="s">
        <v>7</v>
      </c>
      <c r="C28" t="s">
        <v>17</v>
      </c>
      <c r="D28" s="3">
        <v>439.53015852697075</v>
      </c>
      <c r="E28" s="3">
        <v>429.20862546246974</v>
      </c>
      <c r="F28" s="3">
        <v>586.52119801887591</v>
      </c>
      <c r="G28" s="3">
        <v>660.69936121224862</v>
      </c>
      <c r="H28" s="3">
        <v>763.92242517780937</v>
      </c>
    </row>
    <row r="29" spans="1:8" x14ac:dyDescent="0.3">
      <c r="A29" t="s">
        <v>4</v>
      </c>
      <c r="B29" t="s">
        <v>7</v>
      </c>
      <c r="C29" t="s">
        <v>18</v>
      </c>
      <c r="D29" s="3">
        <v>382.3142207831138</v>
      </c>
      <c r="E29" s="3">
        <v>474.64874231285501</v>
      </c>
      <c r="F29" s="3">
        <v>480.92608669347334</v>
      </c>
      <c r="G29" s="3">
        <v>637.32238389600343</v>
      </c>
      <c r="H29" s="3">
        <v>720.38345890824633</v>
      </c>
    </row>
    <row r="30" spans="1:8" x14ac:dyDescent="0.3">
      <c r="A30" t="s">
        <v>4</v>
      </c>
      <c r="B30" t="s">
        <v>7</v>
      </c>
      <c r="C30" t="s">
        <v>19</v>
      </c>
      <c r="D30" s="3">
        <v>365.09622934739872</v>
      </c>
      <c r="E30" s="3">
        <v>436.73343315339304</v>
      </c>
      <c r="F30" s="3">
        <v>526.12066594581165</v>
      </c>
      <c r="G30" s="3">
        <v>545.84107989769245</v>
      </c>
      <c r="H30" s="3">
        <v>705.35898553790628</v>
      </c>
    </row>
    <row r="31" spans="1:8" x14ac:dyDescent="0.3">
      <c r="A31" t="s">
        <v>4</v>
      </c>
      <c r="B31" t="s">
        <v>7</v>
      </c>
      <c r="C31" t="s">
        <v>20</v>
      </c>
      <c r="D31" s="3">
        <v>324.32929116751234</v>
      </c>
      <c r="E31" s="3">
        <v>401.17823658564515</v>
      </c>
      <c r="F31" s="3">
        <v>474.97453093520539</v>
      </c>
      <c r="G31" s="3">
        <v>564.96184784299805</v>
      </c>
      <c r="H31" s="3">
        <v>595.24393293695084</v>
      </c>
    </row>
    <row r="32" spans="1:8" x14ac:dyDescent="0.3">
      <c r="A32" t="s">
        <v>4</v>
      </c>
      <c r="B32" t="s">
        <v>7</v>
      </c>
      <c r="C32" t="s">
        <v>21</v>
      </c>
      <c r="D32" s="3">
        <v>239.0430840688106</v>
      </c>
      <c r="E32" s="3">
        <v>345.26527685491692</v>
      </c>
      <c r="F32" s="3">
        <v>419.85158861132174</v>
      </c>
      <c r="G32" s="3">
        <v>495.52183351215126</v>
      </c>
      <c r="H32" s="3">
        <v>584.46581478639473</v>
      </c>
    </row>
    <row r="33" spans="1:8" x14ac:dyDescent="0.3">
      <c r="A33" t="s">
        <v>4</v>
      </c>
      <c r="B33" t="s">
        <v>7</v>
      </c>
      <c r="C33" t="s">
        <v>22</v>
      </c>
      <c r="D33" s="3">
        <v>151.49980937270871</v>
      </c>
      <c r="E33" s="3">
        <v>231.55991411228928</v>
      </c>
      <c r="F33" s="3">
        <v>328.21004369801238</v>
      </c>
      <c r="G33" s="3">
        <v>399.04167719649314</v>
      </c>
      <c r="H33" s="3">
        <v>472.50441609786611</v>
      </c>
    </row>
    <row r="34" spans="1:8" x14ac:dyDescent="0.3">
      <c r="A34" t="s">
        <v>4</v>
      </c>
      <c r="B34" t="s">
        <v>7</v>
      </c>
      <c r="C34" t="s">
        <v>23</v>
      </c>
      <c r="D34" s="3">
        <v>58.412243748761583</v>
      </c>
      <c r="E34" s="3">
        <v>136.80513595079259</v>
      </c>
      <c r="F34" s="3">
        <v>207.93893014182143</v>
      </c>
      <c r="G34" s="3">
        <v>294.39206399821126</v>
      </c>
      <c r="H34" s="3">
        <v>359.33839001017787</v>
      </c>
    </row>
    <row r="35" spans="1:8" x14ac:dyDescent="0.3">
      <c r="A35" t="s">
        <v>4</v>
      </c>
      <c r="B35" t="s">
        <v>7</v>
      </c>
      <c r="C35" t="s">
        <v>24</v>
      </c>
      <c r="D35" s="3">
        <v>38.127069043051854</v>
      </c>
      <c r="E35" s="3">
        <v>54.367645209749043</v>
      </c>
      <c r="F35" s="3">
        <v>116.67538344982718</v>
      </c>
      <c r="G35" s="3">
        <v>176.92319709032819</v>
      </c>
      <c r="H35" s="3">
        <v>251.12213583221902</v>
      </c>
    </row>
    <row r="36" spans="1:8" x14ac:dyDescent="0.3">
      <c r="A36" t="s">
        <v>4</v>
      </c>
      <c r="B36" t="s">
        <v>7</v>
      </c>
      <c r="C36" t="s">
        <v>25</v>
      </c>
      <c r="D36" s="3">
        <v>25.309876967764151</v>
      </c>
      <c r="E36" s="3">
        <v>35.684042657763847</v>
      </c>
      <c r="F36" s="3">
        <v>49.883421950380367</v>
      </c>
      <c r="G36" s="3">
        <v>92.710181939905056</v>
      </c>
      <c r="H36" s="3">
        <v>148.16848725463012</v>
      </c>
    </row>
    <row r="37" spans="1:8" x14ac:dyDescent="0.3">
      <c r="A37" t="s">
        <v>4</v>
      </c>
      <c r="B37" t="s">
        <v>26</v>
      </c>
      <c r="C37" t="s">
        <v>8</v>
      </c>
      <c r="D37" s="3">
        <v>711.22315700898719</v>
      </c>
      <c r="E37" s="3">
        <v>826.99083820365797</v>
      </c>
      <c r="F37" s="3">
        <v>939.74493164780984</v>
      </c>
      <c r="G37" s="3">
        <v>1067.8001435892934</v>
      </c>
      <c r="H37" s="3">
        <v>1208.3380261359857</v>
      </c>
    </row>
    <row r="38" spans="1:8" x14ac:dyDescent="0.3">
      <c r="A38" t="s">
        <v>4</v>
      </c>
      <c r="B38" t="s">
        <v>26</v>
      </c>
      <c r="C38" t="s">
        <v>9</v>
      </c>
      <c r="D38" s="3">
        <v>794.61940137131</v>
      </c>
      <c r="E38" s="3">
        <v>858.26595202187525</v>
      </c>
      <c r="F38" s="3">
        <v>980.95786565835374</v>
      </c>
      <c r="G38" s="3">
        <v>1105.5678042384477</v>
      </c>
      <c r="H38" s="3">
        <v>1246.6413936028771</v>
      </c>
    </row>
    <row r="39" spans="1:8" x14ac:dyDescent="0.3">
      <c r="A39" t="s">
        <v>4</v>
      </c>
      <c r="B39" t="s">
        <v>26</v>
      </c>
      <c r="C39" t="s">
        <v>10</v>
      </c>
      <c r="D39" s="3">
        <v>955.34636880148958</v>
      </c>
      <c r="E39" s="3">
        <v>975.89328787656632</v>
      </c>
      <c r="F39" s="3">
        <v>1051.7658451380239</v>
      </c>
      <c r="G39" s="3">
        <v>1187.1470201150848</v>
      </c>
      <c r="H39" s="3">
        <v>1327.0879743022272</v>
      </c>
    </row>
    <row r="40" spans="1:8" x14ac:dyDescent="0.3">
      <c r="A40" t="s">
        <v>4</v>
      </c>
      <c r="B40" t="s">
        <v>26</v>
      </c>
      <c r="C40" t="s">
        <v>11</v>
      </c>
      <c r="D40" s="3">
        <v>737.04360599600716</v>
      </c>
      <c r="E40" s="3">
        <v>931.60676698478767</v>
      </c>
      <c r="F40" s="3">
        <v>984.79548531792216</v>
      </c>
      <c r="G40" s="3">
        <v>1059.2180786293036</v>
      </c>
      <c r="H40" s="3">
        <v>1187.7157274474771</v>
      </c>
    </row>
    <row r="41" spans="1:8" x14ac:dyDescent="0.3">
      <c r="A41" t="s">
        <v>4</v>
      </c>
      <c r="B41" t="s">
        <v>26</v>
      </c>
      <c r="C41" t="s">
        <v>12</v>
      </c>
      <c r="D41" s="3">
        <v>606.77703636827505</v>
      </c>
      <c r="E41" s="3">
        <v>661.78343016810732</v>
      </c>
      <c r="F41" s="3">
        <v>842.67874001148152</v>
      </c>
      <c r="G41" s="3">
        <v>915.86019971809185</v>
      </c>
      <c r="H41" s="3">
        <v>986.09226681076029</v>
      </c>
    </row>
    <row r="42" spans="1:8" x14ac:dyDescent="0.3">
      <c r="A42" t="s">
        <v>4</v>
      </c>
      <c r="B42" t="s">
        <v>26</v>
      </c>
      <c r="C42" t="s">
        <v>13</v>
      </c>
      <c r="D42" s="3">
        <v>457.82586842108725</v>
      </c>
      <c r="E42" s="3">
        <v>549.56132446155084</v>
      </c>
      <c r="F42" s="3">
        <v>623.96022500300955</v>
      </c>
      <c r="G42" s="3">
        <v>779.13711868189716</v>
      </c>
      <c r="H42" s="3">
        <v>863.24034096465323</v>
      </c>
    </row>
    <row r="43" spans="1:8" x14ac:dyDescent="0.3">
      <c r="A43" t="s">
        <v>4</v>
      </c>
      <c r="B43" t="s">
        <v>26</v>
      </c>
      <c r="C43" t="s">
        <v>14</v>
      </c>
      <c r="D43" s="3">
        <v>404.2808494195607</v>
      </c>
      <c r="E43" s="3">
        <v>467.81359382055632</v>
      </c>
      <c r="F43" s="3">
        <v>542.83222951011112</v>
      </c>
      <c r="G43" s="3">
        <v>621.96652948041628</v>
      </c>
      <c r="H43" s="3">
        <v>759.8579795669275</v>
      </c>
    </row>
    <row r="44" spans="1:8" x14ac:dyDescent="0.3">
      <c r="A44" t="s">
        <v>4</v>
      </c>
      <c r="B44" t="s">
        <v>26</v>
      </c>
      <c r="C44" t="s">
        <v>15</v>
      </c>
      <c r="D44" s="3">
        <v>364.04187233268209</v>
      </c>
      <c r="E44" s="3">
        <v>426.21550074371777</v>
      </c>
      <c r="F44" s="3">
        <v>492.55701427669209</v>
      </c>
      <c r="G44" s="3">
        <v>565.15252114423629</v>
      </c>
      <c r="H44" s="3">
        <v>646.51796198219324</v>
      </c>
    </row>
    <row r="45" spans="1:8" x14ac:dyDescent="0.3">
      <c r="A45" t="s">
        <v>4</v>
      </c>
      <c r="B45" t="s">
        <v>26</v>
      </c>
      <c r="C45" t="s">
        <v>16</v>
      </c>
      <c r="D45" s="3">
        <v>336.35313262432066</v>
      </c>
      <c r="E45" s="3">
        <v>437.50493008822571</v>
      </c>
      <c r="F45" s="3">
        <v>512.91529740174053</v>
      </c>
      <c r="G45" s="3">
        <v>589.33495688289361</v>
      </c>
      <c r="H45" s="3">
        <v>668.66692998621204</v>
      </c>
    </row>
    <row r="46" spans="1:8" x14ac:dyDescent="0.3">
      <c r="A46" t="s">
        <v>4</v>
      </c>
      <c r="B46" t="s">
        <v>26</v>
      </c>
      <c r="C46" t="s">
        <v>17</v>
      </c>
      <c r="D46" s="3">
        <v>387.57536143547594</v>
      </c>
      <c r="E46" s="3">
        <v>409.34591046696892</v>
      </c>
      <c r="F46" s="3">
        <v>517.49915231162572</v>
      </c>
      <c r="G46" s="3">
        <v>601.0319308479003</v>
      </c>
      <c r="H46" s="3">
        <v>685.89220375639945</v>
      </c>
    </row>
    <row r="47" spans="1:8" x14ac:dyDescent="0.3">
      <c r="A47" t="s">
        <v>4</v>
      </c>
      <c r="B47" t="s">
        <v>26</v>
      </c>
      <c r="C47" t="s">
        <v>18</v>
      </c>
      <c r="D47" s="3">
        <v>392.96176843271832</v>
      </c>
      <c r="E47" s="3">
        <v>430.81241568290494</v>
      </c>
      <c r="F47" s="3">
        <v>465.51599798347468</v>
      </c>
      <c r="G47" s="3">
        <v>578.9040471363154</v>
      </c>
      <c r="H47" s="3">
        <v>667.82644183161153</v>
      </c>
    </row>
    <row r="48" spans="1:8" x14ac:dyDescent="0.3">
      <c r="A48" t="s">
        <v>4</v>
      </c>
      <c r="B48" t="s">
        <v>26</v>
      </c>
      <c r="C48" t="s">
        <v>19</v>
      </c>
      <c r="D48" s="3">
        <v>301.95267092119019</v>
      </c>
      <c r="E48" s="3">
        <v>416.97141242919582</v>
      </c>
      <c r="F48" s="3">
        <v>468.21904105863052</v>
      </c>
      <c r="G48" s="3">
        <v>511.04099740205231</v>
      </c>
      <c r="H48" s="3">
        <v>628.6728064572518</v>
      </c>
    </row>
    <row r="49" spans="1:10" x14ac:dyDescent="0.3">
      <c r="A49" t="s">
        <v>4</v>
      </c>
      <c r="B49" t="s">
        <v>26</v>
      </c>
      <c r="C49" t="s">
        <v>20</v>
      </c>
      <c r="D49" s="3">
        <v>300.14983415473705</v>
      </c>
      <c r="E49" s="3">
        <v>334.10224601705914</v>
      </c>
      <c r="F49" s="3">
        <v>445.05885651449307</v>
      </c>
      <c r="G49" s="3">
        <v>503.35814461383666</v>
      </c>
      <c r="H49" s="3">
        <v>553.20515136746087</v>
      </c>
    </row>
    <row r="50" spans="1:10" x14ac:dyDescent="0.3">
      <c r="A50" t="s">
        <v>4</v>
      </c>
      <c r="B50" t="s">
        <v>26</v>
      </c>
      <c r="C50" t="s">
        <v>21</v>
      </c>
      <c r="D50" s="3">
        <v>205.88679408215577</v>
      </c>
      <c r="E50" s="3">
        <v>302.04118943737382</v>
      </c>
      <c r="F50" s="3">
        <v>339.72839809336915</v>
      </c>
      <c r="G50" s="3">
        <v>442.18802712089746</v>
      </c>
      <c r="H50" s="3">
        <v>503.72608359473452</v>
      </c>
    </row>
    <row r="51" spans="1:10" x14ac:dyDescent="0.3">
      <c r="A51" t="s">
        <v>4</v>
      </c>
      <c r="B51" t="s">
        <v>26</v>
      </c>
      <c r="C51" t="s">
        <v>22</v>
      </c>
      <c r="D51" s="3">
        <v>127.60362384698453</v>
      </c>
      <c r="E51" s="3">
        <v>192.13026404019314</v>
      </c>
      <c r="F51" s="3">
        <v>275.71870728435692</v>
      </c>
      <c r="G51" s="3">
        <v>313.87466302358314</v>
      </c>
      <c r="H51" s="3">
        <v>406.4035808819267</v>
      </c>
    </row>
    <row r="52" spans="1:10" x14ac:dyDescent="0.3">
      <c r="A52" t="s">
        <v>4</v>
      </c>
      <c r="B52" t="s">
        <v>26</v>
      </c>
      <c r="C52" t="s">
        <v>23</v>
      </c>
      <c r="D52" s="3">
        <v>55.502579831750886</v>
      </c>
      <c r="E52" s="3">
        <v>113.67894152759912</v>
      </c>
      <c r="F52" s="3">
        <v>167.1573593876044</v>
      </c>
      <c r="G52" s="3">
        <v>239.06409380615565</v>
      </c>
      <c r="H52" s="3">
        <v>274.85606367263546</v>
      </c>
    </row>
    <row r="53" spans="1:10" x14ac:dyDescent="0.3">
      <c r="A53" t="s">
        <v>4</v>
      </c>
      <c r="B53" t="s">
        <v>26</v>
      </c>
      <c r="C53" t="s">
        <v>24</v>
      </c>
      <c r="D53" s="3">
        <v>26.888486699734862</v>
      </c>
      <c r="E53" s="3">
        <v>48.819913096892982</v>
      </c>
      <c r="F53" s="3">
        <v>92.524550877533244</v>
      </c>
      <c r="G53" s="3">
        <v>135.88941376055078</v>
      </c>
      <c r="H53" s="3">
        <v>194.71253289120179</v>
      </c>
    </row>
    <row r="54" spans="1:10" x14ac:dyDescent="0.3">
      <c r="A54" t="s">
        <v>4</v>
      </c>
      <c r="B54" t="s">
        <v>26</v>
      </c>
      <c r="C54" t="s">
        <v>25</v>
      </c>
      <c r="D54" s="3">
        <v>18.193037627787831</v>
      </c>
      <c r="E54" s="3">
        <v>24.941159866203492</v>
      </c>
      <c r="F54" s="3">
        <v>39.614368916471662</v>
      </c>
      <c r="G54" s="3">
        <v>70.809795913298402</v>
      </c>
      <c r="H54" s="3">
        <v>108.89787314058849</v>
      </c>
      <c r="J54" s="5"/>
    </row>
    <row r="55" spans="1:10" x14ac:dyDescent="0.3">
      <c r="A55" t="s">
        <v>4</v>
      </c>
      <c r="B55" t="s">
        <v>27</v>
      </c>
      <c r="C55" t="s">
        <v>8</v>
      </c>
      <c r="D55" s="3">
        <f>D19+D37</f>
        <v>1367.648589443728</v>
      </c>
      <c r="E55" s="3">
        <f t="shared" ref="E55:H55" si="2">E19+E37</f>
        <v>1622.5495431610466</v>
      </c>
      <c r="F55" s="3">
        <f t="shared" si="2"/>
        <v>1842.9220607528962</v>
      </c>
      <c r="G55" s="3">
        <f t="shared" si="2"/>
        <v>2093.7589784688566</v>
      </c>
      <c r="H55" s="3">
        <f t="shared" si="2"/>
        <v>2369.2693600813045</v>
      </c>
    </row>
    <row r="56" spans="1:10" x14ac:dyDescent="0.3">
      <c r="A56" t="s">
        <v>4</v>
      </c>
      <c r="B56" t="s">
        <v>27</v>
      </c>
      <c r="C56" t="s">
        <v>9</v>
      </c>
      <c r="D56" s="3">
        <f t="shared" ref="D56:H56" si="3">D20+D38</f>
        <v>1588.9873333370801</v>
      </c>
      <c r="E56" s="3">
        <f t="shared" si="3"/>
        <v>1657.2939060778449</v>
      </c>
      <c r="F56" s="3">
        <f t="shared" si="3"/>
        <v>1924.5922822226166</v>
      </c>
      <c r="G56" s="3">
        <f t="shared" si="3"/>
        <v>2168.3028695556654</v>
      </c>
      <c r="H56" s="3">
        <f t="shared" si="3"/>
        <v>2444.9352302394918</v>
      </c>
    </row>
    <row r="57" spans="1:10" x14ac:dyDescent="0.3">
      <c r="A57" t="s">
        <v>4</v>
      </c>
      <c r="B57" t="s">
        <v>27</v>
      </c>
      <c r="C57" t="s">
        <v>10</v>
      </c>
      <c r="D57" s="3">
        <f t="shared" ref="D57:H57" si="4">D21+D39</f>
        <v>1794.1237084521899</v>
      </c>
      <c r="E57" s="3">
        <f t="shared" si="4"/>
        <v>1936.7807042009142</v>
      </c>
      <c r="F57" s="3">
        <f t="shared" si="4"/>
        <v>2036.7842102138147</v>
      </c>
      <c r="G57" s="3">
        <f t="shared" si="4"/>
        <v>2332.1534893619478</v>
      </c>
      <c r="H57" s="3">
        <f t="shared" si="4"/>
        <v>2606.1357699858054</v>
      </c>
    </row>
    <row r="58" spans="1:10" x14ac:dyDescent="0.3">
      <c r="A58" t="s">
        <v>4</v>
      </c>
      <c r="B58" t="s">
        <v>27</v>
      </c>
      <c r="C58" t="s">
        <v>11</v>
      </c>
      <c r="D58" s="3">
        <f t="shared" ref="D58:H58" si="5">D22+D40</f>
        <v>1472.0913769023286</v>
      </c>
      <c r="E58" s="3">
        <f t="shared" si="5"/>
        <v>1820.8057811431972</v>
      </c>
      <c r="F58" s="3">
        <f t="shared" si="5"/>
        <v>2002.1421563868139</v>
      </c>
      <c r="G58" s="3">
        <f t="shared" si="5"/>
        <v>2115.5731308636341</v>
      </c>
      <c r="H58" s="3">
        <f t="shared" si="5"/>
        <v>2404.5401064992038</v>
      </c>
    </row>
    <row r="59" spans="1:10" x14ac:dyDescent="0.3">
      <c r="A59" t="s">
        <v>4</v>
      </c>
      <c r="B59" t="s">
        <v>27</v>
      </c>
      <c r="C59" t="s">
        <v>12</v>
      </c>
      <c r="D59" s="3">
        <f t="shared" ref="D59:H59" si="6">D23+D41</f>
        <v>1197.6419544219539</v>
      </c>
      <c r="E59" s="3">
        <f t="shared" si="6"/>
        <v>1309.0345727277563</v>
      </c>
      <c r="F59" s="3">
        <f t="shared" si="6"/>
        <v>1642.5208358947611</v>
      </c>
      <c r="G59" s="3">
        <f t="shared" si="6"/>
        <v>1829.1857550140276</v>
      </c>
      <c r="H59" s="3">
        <f t="shared" si="6"/>
        <v>1950.4085724224251</v>
      </c>
    </row>
    <row r="60" spans="1:10" x14ac:dyDescent="0.3">
      <c r="A60" t="s">
        <v>4</v>
      </c>
      <c r="B60" t="s">
        <v>27</v>
      </c>
      <c r="C60" t="s">
        <v>13</v>
      </c>
      <c r="D60" s="3">
        <f t="shared" ref="D60:H60" si="7">D24+D42</f>
        <v>953.16321642137473</v>
      </c>
      <c r="E60" s="3">
        <f t="shared" si="7"/>
        <v>1096.9561408132406</v>
      </c>
      <c r="F60" s="3">
        <f t="shared" si="7"/>
        <v>1251.7079662414817</v>
      </c>
      <c r="G60" s="3">
        <f t="shared" si="7"/>
        <v>1549.0982767896651</v>
      </c>
      <c r="H60" s="3">
        <f t="shared" si="7"/>
        <v>1738.1236235477541</v>
      </c>
    </row>
    <row r="61" spans="1:10" x14ac:dyDescent="0.3">
      <c r="A61" t="s">
        <v>4</v>
      </c>
      <c r="B61" t="s">
        <v>27</v>
      </c>
      <c r="C61" t="s">
        <v>14</v>
      </c>
      <c r="D61" s="3">
        <f t="shared" ref="D61:H61" si="8">D25+D43</f>
        <v>807.01919453121764</v>
      </c>
      <c r="E61" s="3">
        <f t="shared" si="8"/>
        <v>983.99600998019901</v>
      </c>
      <c r="F61" s="3">
        <f t="shared" si="8"/>
        <v>1119.1722170490748</v>
      </c>
      <c r="G61" s="3">
        <f t="shared" si="8"/>
        <v>1287.7359834577805</v>
      </c>
      <c r="H61" s="3">
        <f t="shared" si="8"/>
        <v>1562.9592340102363</v>
      </c>
    </row>
    <row r="62" spans="1:10" x14ac:dyDescent="0.3">
      <c r="A62" t="s">
        <v>4</v>
      </c>
      <c r="B62" t="s">
        <v>27</v>
      </c>
      <c r="C62" t="s">
        <v>15</v>
      </c>
      <c r="D62" s="3">
        <f t="shared" ref="D62:H62" si="9">D26+D44</f>
        <v>799.04722870118576</v>
      </c>
      <c r="E62" s="3">
        <f t="shared" si="9"/>
        <v>902.44710378390266</v>
      </c>
      <c r="F62" s="3">
        <f t="shared" si="9"/>
        <v>1068.4906835294205</v>
      </c>
      <c r="G62" s="3">
        <f t="shared" si="9"/>
        <v>1209.733017727935</v>
      </c>
      <c r="H62" s="3">
        <f t="shared" si="9"/>
        <v>1388.0647597890179</v>
      </c>
    </row>
    <row r="63" spans="1:10" x14ac:dyDescent="0.3">
      <c r="A63" t="s">
        <v>4</v>
      </c>
      <c r="B63" t="s">
        <v>27</v>
      </c>
      <c r="C63" t="s">
        <v>16</v>
      </c>
      <c r="D63" s="3">
        <f t="shared" ref="D63:H63" si="10">D27+D45</f>
        <v>703.90125939738994</v>
      </c>
      <c r="E63" s="3">
        <f t="shared" si="10"/>
        <v>959.91971669558041</v>
      </c>
      <c r="F63" s="3">
        <f t="shared" si="10"/>
        <v>1096.2399698535128</v>
      </c>
      <c r="G63" s="3">
        <f t="shared" si="10"/>
        <v>1274.9640926456148</v>
      </c>
      <c r="H63" s="3">
        <f t="shared" si="10"/>
        <v>1433.4780210819927</v>
      </c>
    </row>
    <row r="64" spans="1:10" x14ac:dyDescent="0.3">
      <c r="A64" t="s">
        <v>4</v>
      </c>
      <c r="B64" t="s">
        <v>27</v>
      </c>
      <c r="C64" t="s">
        <v>17</v>
      </c>
      <c r="D64" s="3">
        <f t="shared" ref="D64:H64" si="11">D28+D46</f>
        <v>827.10551996244669</v>
      </c>
      <c r="E64" s="3">
        <f t="shared" si="11"/>
        <v>838.55453592943866</v>
      </c>
      <c r="F64" s="3">
        <f t="shared" si="11"/>
        <v>1104.0203503305015</v>
      </c>
      <c r="G64" s="3">
        <f t="shared" si="11"/>
        <v>1261.7312920601489</v>
      </c>
      <c r="H64" s="3">
        <f t="shared" si="11"/>
        <v>1449.8146289342089</v>
      </c>
    </row>
    <row r="65" spans="1:8" x14ac:dyDescent="0.3">
      <c r="A65" t="s">
        <v>4</v>
      </c>
      <c r="B65" t="s">
        <v>27</v>
      </c>
      <c r="C65" t="s">
        <v>18</v>
      </c>
      <c r="D65" s="3">
        <f t="shared" ref="D65:H65" si="12">D29+D47</f>
        <v>775.27598921583217</v>
      </c>
      <c r="E65" s="3">
        <f t="shared" si="12"/>
        <v>905.46115799576</v>
      </c>
      <c r="F65" s="3">
        <f t="shared" si="12"/>
        <v>946.44208467694807</v>
      </c>
      <c r="G65" s="3">
        <f t="shared" si="12"/>
        <v>1216.2264310323189</v>
      </c>
      <c r="H65" s="3">
        <f t="shared" si="12"/>
        <v>1388.2099007398579</v>
      </c>
    </row>
    <row r="66" spans="1:8" x14ac:dyDescent="0.3">
      <c r="A66" t="s">
        <v>4</v>
      </c>
      <c r="B66" t="s">
        <v>27</v>
      </c>
      <c r="C66" t="s">
        <v>19</v>
      </c>
      <c r="D66" s="3">
        <f t="shared" ref="D66:H66" si="13">D30+D48</f>
        <v>667.04890026858891</v>
      </c>
      <c r="E66" s="3">
        <f t="shared" si="13"/>
        <v>853.70484558258886</v>
      </c>
      <c r="F66" s="3">
        <f t="shared" si="13"/>
        <v>994.33970700444218</v>
      </c>
      <c r="G66" s="3">
        <f t="shared" si="13"/>
        <v>1056.8820772997447</v>
      </c>
      <c r="H66" s="3">
        <f t="shared" si="13"/>
        <v>1334.0317919951581</v>
      </c>
    </row>
    <row r="67" spans="1:8" x14ac:dyDescent="0.3">
      <c r="A67" t="s">
        <v>4</v>
      </c>
      <c r="B67" t="s">
        <v>27</v>
      </c>
      <c r="C67" t="s">
        <v>20</v>
      </c>
      <c r="D67" s="3">
        <f t="shared" ref="D67:H67" si="14">D31+D49</f>
        <v>624.47912532224939</v>
      </c>
      <c r="E67" s="3">
        <f t="shared" si="14"/>
        <v>735.2804826027043</v>
      </c>
      <c r="F67" s="3">
        <f t="shared" si="14"/>
        <v>920.03338744969847</v>
      </c>
      <c r="G67" s="3">
        <f t="shared" si="14"/>
        <v>1068.3199924568348</v>
      </c>
      <c r="H67" s="3">
        <f t="shared" si="14"/>
        <v>1148.4490843044118</v>
      </c>
    </row>
    <row r="68" spans="1:8" x14ac:dyDescent="0.3">
      <c r="A68" t="s">
        <v>4</v>
      </c>
      <c r="B68" t="s">
        <v>27</v>
      </c>
      <c r="C68" t="s">
        <v>21</v>
      </c>
      <c r="D68" s="3">
        <f t="shared" ref="D68:H68" si="15">D32+D50</f>
        <v>444.92987815096637</v>
      </c>
      <c r="E68" s="3">
        <f t="shared" si="15"/>
        <v>647.30646629229068</v>
      </c>
      <c r="F68" s="3">
        <f t="shared" si="15"/>
        <v>759.5799867046909</v>
      </c>
      <c r="G68" s="3">
        <f t="shared" si="15"/>
        <v>937.70986063304872</v>
      </c>
      <c r="H68" s="3">
        <f t="shared" si="15"/>
        <v>1088.1918983811292</v>
      </c>
    </row>
    <row r="69" spans="1:8" x14ac:dyDescent="0.3">
      <c r="A69" t="s">
        <v>4</v>
      </c>
      <c r="B69" t="s">
        <v>27</v>
      </c>
      <c r="C69" t="s">
        <v>22</v>
      </c>
      <c r="D69" s="3">
        <f t="shared" ref="D69:H69" si="16">D33+D51</f>
        <v>279.10343321969322</v>
      </c>
      <c r="E69" s="3">
        <f t="shared" si="16"/>
        <v>423.69017815248242</v>
      </c>
      <c r="F69" s="3">
        <f t="shared" si="16"/>
        <v>603.92875098236937</v>
      </c>
      <c r="G69" s="3">
        <f t="shared" si="16"/>
        <v>712.91634022007634</v>
      </c>
      <c r="H69" s="3">
        <f t="shared" si="16"/>
        <v>878.90799697979287</v>
      </c>
    </row>
    <row r="70" spans="1:8" x14ac:dyDescent="0.3">
      <c r="A70" t="s">
        <v>4</v>
      </c>
      <c r="B70" t="s">
        <v>27</v>
      </c>
      <c r="C70" t="s">
        <v>23</v>
      </c>
      <c r="D70" s="3">
        <f t="shared" ref="D70:H70" si="17">D34+D52</f>
        <v>113.91482358051246</v>
      </c>
      <c r="E70" s="3">
        <f t="shared" si="17"/>
        <v>250.48407747839173</v>
      </c>
      <c r="F70" s="3">
        <f t="shared" si="17"/>
        <v>375.0962895294258</v>
      </c>
      <c r="G70" s="3">
        <f t="shared" si="17"/>
        <v>533.45615780436697</v>
      </c>
      <c r="H70" s="3">
        <f t="shared" si="17"/>
        <v>634.19445368281333</v>
      </c>
    </row>
    <row r="71" spans="1:8" x14ac:dyDescent="0.3">
      <c r="A71" t="s">
        <v>4</v>
      </c>
      <c r="B71" t="s">
        <v>27</v>
      </c>
      <c r="C71" t="s">
        <v>24</v>
      </c>
      <c r="D71" s="3">
        <f t="shared" ref="D71:H71" si="18">D35+D53</f>
        <v>65.015555742786717</v>
      </c>
      <c r="E71" s="3">
        <f t="shared" si="18"/>
        <v>103.18755830664202</v>
      </c>
      <c r="F71" s="3">
        <f t="shared" si="18"/>
        <v>209.19993432736044</v>
      </c>
      <c r="G71" s="3">
        <f t="shared" si="18"/>
        <v>312.81261085087897</v>
      </c>
      <c r="H71" s="3">
        <f t="shared" si="18"/>
        <v>445.8346687234208</v>
      </c>
    </row>
    <row r="72" spans="1:8" x14ac:dyDescent="0.3">
      <c r="A72" t="s">
        <v>4</v>
      </c>
      <c r="B72" t="s">
        <v>27</v>
      </c>
      <c r="C72" t="s">
        <v>25</v>
      </c>
      <c r="D72" s="3">
        <f t="shared" ref="D72:H72" si="19">D36+D54</f>
        <v>43.502914595551985</v>
      </c>
      <c r="E72" s="3">
        <f t="shared" si="19"/>
        <v>60.625202523967339</v>
      </c>
      <c r="F72" s="3">
        <f t="shared" si="19"/>
        <v>89.497790866852029</v>
      </c>
      <c r="G72" s="3">
        <f t="shared" si="19"/>
        <v>163.51997785320344</v>
      </c>
      <c r="H72" s="3">
        <f t="shared" si="19"/>
        <v>257.06636039521862</v>
      </c>
    </row>
    <row r="74" spans="1:8" x14ac:dyDescent="0.3">
      <c r="A74" t="s">
        <v>4</v>
      </c>
      <c r="B74" t="s">
        <v>27</v>
      </c>
      <c r="C74" t="s">
        <v>32</v>
      </c>
      <c r="D74" s="3">
        <f>SUM(D55:D57)</f>
        <v>4750.7596312329979</v>
      </c>
      <c r="E74" s="3">
        <f t="shared" ref="E74:H74" si="20">SUM(E55:E57)</f>
        <v>5216.6241534398059</v>
      </c>
      <c r="F74" s="3">
        <f t="shared" si="20"/>
        <v>5804.2985531893273</v>
      </c>
      <c r="G74" s="3">
        <f t="shared" si="20"/>
        <v>6594.2153373864694</v>
      </c>
      <c r="H74" s="3">
        <f t="shared" si="20"/>
        <v>7420.3403603066017</v>
      </c>
    </row>
    <row r="75" spans="1:8" x14ac:dyDescent="0.3">
      <c r="A75" t="s">
        <v>4</v>
      </c>
      <c r="B75" t="s">
        <v>27</v>
      </c>
      <c r="C75" t="s">
        <v>33</v>
      </c>
      <c r="D75" s="3">
        <f>SUM(D58:D59)</f>
        <v>2669.7333313242825</v>
      </c>
      <c r="E75" s="3">
        <f t="shared" ref="E75:H75" si="21">SUM(E58:E59)</f>
        <v>3129.8403538709535</v>
      </c>
      <c r="F75" s="3">
        <f t="shared" si="21"/>
        <v>3644.662992281575</v>
      </c>
      <c r="G75" s="3">
        <f t="shared" si="21"/>
        <v>3944.7588858776617</v>
      </c>
      <c r="H75" s="3">
        <f t="shared" si="21"/>
        <v>4354.9486789216289</v>
      </c>
    </row>
    <row r="76" spans="1:8" x14ac:dyDescent="0.3">
      <c r="A76" t="s">
        <v>4</v>
      </c>
      <c r="B76" t="s">
        <v>27</v>
      </c>
      <c r="C76" t="s">
        <v>34</v>
      </c>
      <c r="D76" s="3">
        <f>SUM(D60:D63)</f>
        <v>3263.1308990511679</v>
      </c>
      <c r="E76" s="3">
        <f t="shared" ref="E76:H76" si="22">SUM(E60:E63)</f>
        <v>3943.3189712729227</v>
      </c>
      <c r="F76" s="3">
        <f t="shared" si="22"/>
        <v>4535.6108366734898</v>
      </c>
      <c r="G76" s="3">
        <f t="shared" si="22"/>
        <v>5321.5313706209954</v>
      </c>
      <c r="H76" s="3">
        <f t="shared" si="22"/>
        <v>6122.6256384290009</v>
      </c>
    </row>
    <row r="77" spans="1:8" x14ac:dyDescent="0.3">
      <c r="A77" t="s">
        <v>4</v>
      </c>
      <c r="B77" t="s">
        <v>27</v>
      </c>
      <c r="C77" t="s">
        <v>35</v>
      </c>
      <c r="D77" s="3">
        <f>SUM(D64:D67)</f>
        <v>2893.9095347691173</v>
      </c>
      <c r="E77" s="3">
        <f t="shared" ref="E77:H77" si="23">SUM(E64:E67)</f>
        <v>3333.0010221104922</v>
      </c>
      <c r="F77" s="3">
        <f t="shared" si="23"/>
        <v>3964.8355294615903</v>
      </c>
      <c r="G77" s="3">
        <f t="shared" si="23"/>
        <v>4603.1597928490473</v>
      </c>
      <c r="H77" s="3">
        <f t="shared" si="23"/>
        <v>5320.5054059736358</v>
      </c>
    </row>
    <row r="78" spans="1:8" x14ac:dyDescent="0.3">
      <c r="A78" t="s">
        <v>4</v>
      </c>
      <c r="B78" t="s">
        <v>27</v>
      </c>
      <c r="C78" t="s">
        <v>36</v>
      </c>
      <c r="D78" s="3">
        <f>SUM(D68:D72)</f>
        <v>946.46660528951077</v>
      </c>
      <c r="E78" s="3">
        <f t="shared" ref="E78:H78" si="24">SUM(E68:E72)</f>
        <v>1485.2934827537742</v>
      </c>
      <c r="F78" s="3">
        <f t="shared" si="24"/>
        <v>2037.3027524106983</v>
      </c>
      <c r="G78" s="3">
        <f t="shared" si="24"/>
        <v>2660.4149473615744</v>
      </c>
      <c r="H78" s="3">
        <f t="shared" si="24"/>
        <v>3304.1953781623747</v>
      </c>
    </row>
    <row r="79" spans="1:8" x14ac:dyDescent="0.3">
      <c r="A79" t="s">
        <v>4</v>
      </c>
      <c r="B79" t="s">
        <v>27</v>
      </c>
      <c r="C79" t="s">
        <v>6</v>
      </c>
      <c r="D79" s="3">
        <f>SUM(D74:D78)</f>
        <v>14524.000001667077</v>
      </c>
      <c r="E79" s="3">
        <f t="shared" ref="E79:H79" si="25">SUM(E74:E78)</f>
        <v>17108.077983447951</v>
      </c>
      <c r="F79" s="3">
        <f t="shared" si="25"/>
        <v>19986.710664016678</v>
      </c>
      <c r="G79" s="3">
        <f t="shared" si="25"/>
        <v>23124.08033409575</v>
      </c>
      <c r="H79" s="3">
        <f t="shared" si="25"/>
        <v>26522.615461793241</v>
      </c>
    </row>
    <row r="81" spans="1:8" x14ac:dyDescent="0.3">
      <c r="A81" s="2" t="s">
        <v>29</v>
      </c>
    </row>
    <row r="82" spans="1:8" x14ac:dyDescent="0.3">
      <c r="A82" s="7">
        <v>5</v>
      </c>
      <c r="D82" s="2" t="s">
        <v>30</v>
      </c>
      <c r="E82" s="2" t="s">
        <v>31</v>
      </c>
      <c r="G82" s="6" t="s">
        <v>48</v>
      </c>
      <c r="H82" s="2" t="s">
        <v>31</v>
      </c>
    </row>
    <row r="83" spans="1:8" x14ac:dyDescent="0.3">
      <c r="A83" t="s">
        <v>4</v>
      </c>
      <c r="B83" t="s">
        <v>7</v>
      </c>
      <c r="C83" t="s">
        <v>8</v>
      </c>
      <c r="D83" s="3">
        <f>D19</f>
        <v>656.42543243474086</v>
      </c>
      <c r="E83" s="3">
        <f ca="1">OFFSET(C19,0,$A$82)</f>
        <v>1160.9313339453188</v>
      </c>
      <c r="G83">
        <v>2021</v>
      </c>
      <c r="H83">
        <f ca="1">OFFSET(G82,A82,0)</f>
        <v>2041</v>
      </c>
    </row>
    <row r="84" spans="1:8" x14ac:dyDescent="0.3">
      <c r="A84" t="s">
        <v>4</v>
      </c>
      <c r="B84" t="s">
        <v>7</v>
      </c>
      <c r="C84" t="s">
        <v>9</v>
      </c>
      <c r="D84" s="3">
        <f t="shared" ref="D84:D100" si="26">D20</f>
        <v>794.36793196577003</v>
      </c>
      <c r="E84" s="3">
        <f t="shared" ref="E84:E100" ca="1" si="27">OFFSET(C20,0,$A$82)</f>
        <v>1198.2938366366145</v>
      </c>
      <c r="G84">
        <f>G83+5</f>
        <v>2026</v>
      </c>
    </row>
    <row r="85" spans="1:8" x14ac:dyDescent="0.3">
      <c r="A85" t="s">
        <v>4</v>
      </c>
      <c r="B85" t="s">
        <v>7</v>
      </c>
      <c r="C85" t="s">
        <v>10</v>
      </c>
      <c r="D85" s="3">
        <f t="shared" si="26"/>
        <v>838.77733965070024</v>
      </c>
      <c r="E85" s="3">
        <f t="shared" ca="1" si="27"/>
        <v>1279.0477956835782</v>
      </c>
      <c r="G85">
        <f t="shared" ref="G85:G87" si="28">G84+5</f>
        <v>2031</v>
      </c>
    </row>
    <row r="86" spans="1:8" x14ac:dyDescent="0.3">
      <c r="A86" t="s">
        <v>4</v>
      </c>
      <c r="B86" t="s">
        <v>7</v>
      </c>
      <c r="C86" t="s">
        <v>11</v>
      </c>
      <c r="D86" s="3">
        <f t="shared" si="26"/>
        <v>735.04777090632138</v>
      </c>
      <c r="E86" s="3">
        <f t="shared" ca="1" si="27"/>
        <v>1216.8243790517267</v>
      </c>
      <c r="G86">
        <f t="shared" si="28"/>
        <v>2036</v>
      </c>
    </row>
    <row r="87" spans="1:8" x14ac:dyDescent="0.3">
      <c r="A87" t="s">
        <v>4</v>
      </c>
      <c r="B87" t="s">
        <v>7</v>
      </c>
      <c r="C87" t="s">
        <v>12</v>
      </c>
      <c r="D87" s="3">
        <f t="shared" si="26"/>
        <v>590.86491805367871</v>
      </c>
      <c r="E87" s="3">
        <f t="shared" ca="1" si="27"/>
        <v>964.31630561166492</v>
      </c>
      <c r="G87">
        <f t="shared" si="28"/>
        <v>2041</v>
      </c>
    </row>
    <row r="88" spans="1:8" x14ac:dyDescent="0.3">
      <c r="A88" t="s">
        <v>4</v>
      </c>
      <c r="B88" t="s">
        <v>7</v>
      </c>
      <c r="C88" t="s">
        <v>13</v>
      </c>
      <c r="D88" s="3">
        <f t="shared" si="26"/>
        <v>495.33734800028748</v>
      </c>
      <c r="E88" s="3">
        <f t="shared" ca="1" si="27"/>
        <v>874.88328258310094</v>
      </c>
    </row>
    <row r="89" spans="1:8" x14ac:dyDescent="0.3">
      <c r="A89" t="s">
        <v>4</v>
      </c>
      <c r="B89" t="s">
        <v>7</v>
      </c>
      <c r="C89" t="s">
        <v>14</v>
      </c>
      <c r="D89" s="3">
        <f t="shared" si="26"/>
        <v>402.73834511165688</v>
      </c>
      <c r="E89" s="3">
        <f t="shared" ca="1" si="27"/>
        <v>803.10125444330868</v>
      </c>
      <c r="G89" t="s">
        <v>49</v>
      </c>
    </row>
    <row r="90" spans="1:8" x14ac:dyDescent="0.3">
      <c r="A90" t="s">
        <v>4</v>
      </c>
      <c r="B90" t="s">
        <v>7</v>
      </c>
      <c r="C90" t="s">
        <v>15</v>
      </c>
      <c r="D90" s="3">
        <f t="shared" si="26"/>
        <v>435.00535636850361</v>
      </c>
      <c r="E90" s="3">
        <f t="shared" ca="1" si="27"/>
        <v>741.54679780682477</v>
      </c>
      <c r="G90" s="3">
        <f>MAX(D19:H54)</f>
        <v>1327.0879743022272</v>
      </c>
    </row>
    <row r="91" spans="1:8" x14ac:dyDescent="0.3">
      <c r="A91" t="s">
        <v>4</v>
      </c>
      <c r="B91" t="s">
        <v>7</v>
      </c>
      <c r="C91" t="s">
        <v>16</v>
      </c>
      <c r="D91" s="3">
        <f t="shared" si="26"/>
        <v>367.54812677306927</v>
      </c>
      <c r="E91" s="3">
        <f t="shared" ca="1" si="27"/>
        <v>764.81109109578051</v>
      </c>
      <c r="G91" s="3"/>
    </row>
    <row r="92" spans="1:8" x14ac:dyDescent="0.3">
      <c r="A92" t="s">
        <v>4</v>
      </c>
      <c r="B92" t="s">
        <v>7</v>
      </c>
      <c r="C92" t="s">
        <v>17</v>
      </c>
      <c r="D92" s="3">
        <f t="shared" si="26"/>
        <v>439.53015852697075</v>
      </c>
      <c r="E92" s="3">
        <f t="shared" ca="1" si="27"/>
        <v>763.92242517780937</v>
      </c>
      <c r="G92" s="3">
        <f>MAX(G90:G91)</f>
        <v>1327.0879743022272</v>
      </c>
    </row>
    <row r="93" spans="1:8" x14ac:dyDescent="0.3">
      <c r="A93" t="s">
        <v>4</v>
      </c>
      <c r="B93" t="s">
        <v>7</v>
      </c>
      <c r="C93" t="s">
        <v>18</v>
      </c>
      <c r="D93" s="3">
        <f t="shared" si="26"/>
        <v>382.3142207831138</v>
      </c>
      <c r="E93" s="3">
        <f t="shared" ca="1" si="27"/>
        <v>720.38345890824633</v>
      </c>
      <c r="G93" s="3">
        <f>-G92</f>
        <v>-1327.0879743022272</v>
      </c>
    </row>
    <row r="94" spans="1:8" x14ac:dyDescent="0.3">
      <c r="A94" t="s">
        <v>4</v>
      </c>
      <c r="B94" t="s">
        <v>7</v>
      </c>
      <c r="C94" t="s">
        <v>19</v>
      </c>
      <c r="D94" s="3">
        <f t="shared" si="26"/>
        <v>365.09622934739872</v>
      </c>
      <c r="E94" s="3">
        <f t="shared" ca="1" si="27"/>
        <v>705.35898553790628</v>
      </c>
    </row>
    <row r="95" spans="1:8" x14ac:dyDescent="0.3">
      <c r="A95" t="s">
        <v>4</v>
      </c>
      <c r="B95" t="s">
        <v>7</v>
      </c>
      <c r="C95" t="s">
        <v>20</v>
      </c>
      <c r="D95" s="3">
        <f t="shared" si="26"/>
        <v>324.32929116751234</v>
      </c>
      <c r="E95" s="3">
        <f t="shared" ca="1" si="27"/>
        <v>595.24393293695084</v>
      </c>
    </row>
    <row r="96" spans="1:8" x14ac:dyDescent="0.3">
      <c r="A96" t="s">
        <v>4</v>
      </c>
      <c r="B96" t="s">
        <v>7</v>
      </c>
      <c r="C96" t="s">
        <v>21</v>
      </c>
      <c r="D96" s="3">
        <f t="shared" si="26"/>
        <v>239.0430840688106</v>
      </c>
      <c r="E96" s="3">
        <f t="shared" ca="1" si="27"/>
        <v>584.46581478639473</v>
      </c>
    </row>
    <row r="97" spans="1:5" x14ac:dyDescent="0.3">
      <c r="A97" t="s">
        <v>4</v>
      </c>
      <c r="B97" t="s">
        <v>7</v>
      </c>
      <c r="C97" t="s">
        <v>22</v>
      </c>
      <c r="D97" s="3">
        <f t="shared" si="26"/>
        <v>151.49980937270871</v>
      </c>
      <c r="E97" s="3">
        <f t="shared" ca="1" si="27"/>
        <v>472.50441609786611</v>
      </c>
    </row>
    <row r="98" spans="1:5" x14ac:dyDescent="0.3">
      <c r="A98" t="s">
        <v>4</v>
      </c>
      <c r="B98" t="s">
        <v>7</v>
      </c>
      <c r="C98" t="s">
        <v>23</v>
      </c>
      <c r="D98" s="3">
        <f t="shared" si="26"/>
        <v>58.412243748761583</v>
      </c>
      <c r="E98" s="3">
        <f t="shared" ca="1" si="27"/>
        <v>359.33839001017787</v>
      </c>
    </row>
    <row r="99" spans="1:5" x14ac:dyDescent="0.3">
      <c r="A99" t="s">
        <v>4</v>
      </c>
      <c r="B99" t="s">
        <v>7</v>
      </c>
      <c r="C99" t="s">
        <v>24</v>
      </c>
      <c r="D99" s="3">
        <f t="shared" si="26"/>
        <v>38.127069043051854</v>
      </c>
      <c r="E99" s="3">
        <f t="shared" ca="1" si="27"/>
        <v>251.12213583221902</v>
      </c>
    </row>
    <row r="100" spans="1:5" x14ac:dyDescent="0.3">
      <c r="A100" t="s">
        <v>4</v>
      </c>
      <c r="B100" t="s">
        <v>7</v>
      </c>
      <c r="C100" t="s">
        <v>25</v>
      </c>
      <c r="D100" s="3">
        <f t="shared" si="26"/>
        <v>25.309876967764151</v>
      </c>
      <c r="E100" s="3">
        <f t="shared" ca="1" si="27"/>
        <v>148.16848725463012</v>
      </c>
    </row>
    <row r="101" spans="1:5" x14ac:dyDescent="0.3">
      <c r="A101" t="s">
        <v>4</v>
      </c>
      <c r="B101" t="s">
        <v>26</v>
      </c>
      <c r="C101" t="s">
        <v>8</v>
      </c>
      <c r="D101" s="3">
        <f>-D37</f>
        <v>-711.22315700898719</v>
      </c>
      <c r="E101" s="3">
        <f ca="1">-OFFSET(C37,0,$A$82)</f>
        <v>-1208.3380261359857</v>
      </c>
    </row>
    <row r="102" spans="1:5" x14ac:dyDescent="0.3">
      <c r="A102" t="s">
        <v>4</v>
      </c>
      <c r="B102" t="s">
        <v>26</v>
      </c>
      <c r="C102" t="s">
        <v>9</v>
      </c>
      <c r="D102" s="3">
        <f t="shared" ref="D102:D118" si="29">-D38</f>
        <v>-794.61940137131</v>
      </c>
      <c r="E102" s="3">
        <f t="shared" ref="E102:E118" ca="1" si="30">-OFFSET(C38,0,$A$82)</f>
        <v>-1246.6413936028771</v>
      </c>
    </row>
    <row r="103" spans="1:5" x14ac:dyDescent="0.3">
      <c r="A103" t="s">
        <v>4</v>
      </c>
      <c r="B103" t="s">
        <v>26</v>
      </c>
      <c r="C103" t="s">
        <v>10</v>
      </c>
      <c r="D103" s="3">
        <f t="shared" si="29"/>
        <v>-955.34636880148958</v>
      </c>
      <c r="E103" s="3">
        <f t="shared" ca="1" si="30"/>
        <v>-1327.0879743022272</v>
      </c>
    </row>
    <row r="104" spans="1:5" x14ac:dyDescent="0.3">
      <c r="A104" t="s">
        <v>4</v>
      </c>
      <c r="B104" t="s">
        <v>26</v>
      </c>
      <c r="C104" t="s">
        <v>11</v>
      </c>
      <c r="D104" s="3">
        <f t="shared" si="29"/>
        <v>-737.04360599600716</v>
      </c>
      <c r="E104" s="3">
        <f t="shared" ca="1" si="30"/>
        <v>-1187.7157274474771</v>
      </c>
    </row>
    <row r="105" spans="1:5" x14ac:dyDescent="0.3">
      <c r="A105" t="s">
        <v>4</v>
      </c>
      <c r="B105" t="s">
        <v>26</v>
      </c>
      <c r="C105" t="s">
        <v>12</v>
      </c>
      <c r="D105" s="3">
        <f t="shared" si="29"/>
        <v>-606.77703636827505</v>
      </c>
      <c r="E105" s="3">
        <f t="shared" ca="1" si="30"/>
        <v>-986.09226681076029</v>
      </c>
    </row>
    <row r="106" spans="1:5" x14ac:dyDescent="0.3">
      <c r="A106" t="s">
        <v>4</v>
      </c>
      <c r="B106" t="s">
        <v>26</v>
      </c>
      <c r="C106" t="s">
        <v>13</v>
      </c>
      <c r="D106" s="3">
        <f t="shared" si="29"/>
        <v>-457.82586842108725</v>
      </c>
      <c r="E106" s="3">
        <f t="shared" ca="1" si="30"/>
        <v>-863.24034096465323</v>
      </c>
    </row>
    <row r="107" spans="1:5" x14ac:dyDescent="0.3">
      <c r="A107" t="s">
        <v>4</v>
      </c>
      <c r="B107" t="s">
        <v>26</v>
      </c>
      <c r="C107" t="s">
        <v>14</v>
      </c>
      <c r="D107" s="3">
        <f t="shared" si="29"/>
        <v>-404.2808494195607</v>
      </c>
      <c r="E107" s="3">
        <f t="shared" ca="1" si="30"/>
        <v>-759.8579795669275</v>
      </c>
    </row>
    <row r="108" spans="1:5" x14ac:dyDescent="0.3">
      <c r="A108" t="s">
        <v>4</v>
      </c>
      <c r="B108" t="s">
        <v>26</v>
      </c>
      <c r="C108" t="s">
        <v>15</v>
      </c>
      <c r="D108" s="3">
        <f t="shared" si="29"/>
        <v>-364.04187233268209</v>
      </c>
      <c r="E108" s="3">
        <f t="shared" ca="1" si="30"/>
        <v>-646.51796198219324</v>
      </c>
    </row>
    <row r="109" spans="1:5" x14ac:dyDescent="0.3">
      <c r="A109" t="s">
        <v>4</v>
      </c>
      <c r="B109" t="s">
        <v>26</v>
      </c>
      <c r="C109" t="s">
        <v>16</v>
      </c>
      <c r="D109" s="3">
        <f t="shared" si="29"/>
        <v>-336.35313262432066</v>
      </c>
      <c r="E109" s="3">
        <f t="shared" ca="1" si="30"/>
        <v>-668.66692998621204</v>
      </c>
    </row>
    <row r="110" spans="1:5" x14ac:dyDescent="0.3">
      <c r="A110" t="s">
        <v>4</v>
      </c>
      <c r="B110" t="s">
        <v>26</v>
      </c>
      <c r="C110" t="s">
        <v>17</v>
      </c>
      <c r="D110" s="3">
        <f t="shared" si="29"/>
        <v>-387.57536143547594</v>
      </c>
      <c r="E110" s="3">
        <f t="shared" ca="1" si="30"/>
        <v>-685.89220375639945</v>
      </c>
    </row>
    <row r="111" spans="1:5" x14ac:dyDescent="0.3">
      <c r="A111" t="s">
        <v>4</v>
      </c>
      <c r="B111" t="s">
        <v>26</v>
      </c>
      <c r="C111" t="s">
        <v>18</v>
      </c>
      <c r="D111" s="3">
        <f t="shared" si="29"/>
        <v>-392.96176843271832</v>
      </c>
      <c r="E111" s="3">
        <f t="shared" ca="1" si="30"/>
        <v>-667.82644183161153</v>
      </c>
    </row>
    <row r="112" spans="1:5" x14ac:dyDescent="0.3">
      <c r="A112" t="s">
        <v>4</v>
      </c>
      <c r="B112" t="s">
        <v>26</v>
      </c>
      <c r="C112" t="s">
        <v>19</v>
      </c>
      <c r="D112" s="3">
        <f t="shared" si="29"/>
        <v>-301.95267092119019</v>
      </c>
      <c r="E112" s="3">
        <f t="shared" ca="1" si="30"/>
        <v>-628.6728064572518</v>
      </c>
    </row>
    <row r="113" spans="1:13" x14ac:dyDescent="0.3">
      <c r="A113" t="s">
        <v>4</v>
      </c>
      <c r="B113" t="s">
        <v>26</v>
      </c>
      <c r="C113" t="s">
        <v>20</v>
      </c>
      <c r="D113" s="3">
        <f t="shared" si="29"/>
        <v>-300.14983415473705</v>
      </c>
      <c r="E113" s="3">
        <f t="shared" ca="1" si="30"/>
        <v>-553.20515136746087</v>
      </c>
    </row>
    <row r="114" spans="1:13" x14ac:dyDescent="0.3">
      <c r="A114" t="s">
        <v>4</v>
      </c>
      <c r="B114" t="s">
        <v>26</v>
      </c>
      <c r="C114" t="s">
        <v>21</v>
      </c>
      <c r="D114" s="3">
        <f t="shared" si="29"/>
        <v>-205.88679408215577</v>
      </c>
      <c r="E114" s="3">
        <f t="shared" ca="1" si="30"/>
        <v>-503.72608359473452</v>
      </c>
    </row>
    <row r="115" spans="1:13" x14ac:dyDescent="0.3">
      <c r="A115" t="s">
        <v>4</v>
      </c>
      <c r="B115" t="s">
        <v>26</v>
      </c>
      <c r="C115" t="s">
        <v>22</v>
      </c>
      <c r="D115" s="3">
        <f t="shared" si="29"/>
        <v>-127.60362384698453</v>
      </c>
      <c r="E115" s="3">
        <f t="shared" ca="1" si="30"/>
        <v>-406.4035808819267</v>
      </c>
    </row>
    <row r="116" spans="1:13" x14ac:dyDescent="0.3">
      <c r="A116" t="s">
        <v>4</v>
      </c>
      <c r="B116" t="s">
        <v>26</v>
      </c>
      <c r="C116" t="s">
        <v>23</v>
      </c>
      <c r="D116" s="3">
        <f t="shared" si="29"/>
        <v>-55.502579831750886</v>
      </c>
      <c r="E116" s="3">
        <f t="shared" ca="1" si="30"/>
        <v>-274.85606367263546</v>
      </c>
    </row>
    <row r="117" spans="1:13" x14ac:dyDescent="0.3">
      <c r="A117" t="s">
        <v>4</v>
      </c>
      <c r="B117" t="s">
        <v>26</v>
      </c>
      <c r="C117" t="s">
        <v>24</v>
      </c>
      <c r="D117" s="3">
        <f t="shared" si="29"/>
        <v>-26.888486699734862</v>
      </c>
      <c r="E117" s="3">
        <f t="shared" ca="1" si="30"/>
        <v>-194.71253289120179</v>
      </c>
    </row>
    <row r="118" spans="1:13" x14ac:dyDescent="0.3">
      <c r="A118" t="s">
        <v>4</v>
      </c>
      <c r="B118" t="s">
        <v>26</v>
      </c>
      <c r="C118" t="s">
        <v>25</v>
      </c>
      <c r="D118" s="3">
        <f t="shared" si="29"/>
        <v>-18.193037627787831</v>
      </c>
      <c r="E118" s="3">
        <f t="shared" ca="1" si="30"/>
        <v>-108.89787314058849</v>
      </c>
    </row>
    <row r="120" spans="1:13" x14ac:dyDescent="0.3">
      <c r="A120" s="2" t="s">
        <v>39</v>
      </c>
    </row>
    <row r="121" spans="1:13" x14ac:dyDescent="0.3">
      <c r="A121" s="7">
        <v>5</v>
      </c>
      <c r="D121" s="2" t="s">
        <v>30</v>
      </c>
      <c r="E121" s="2" t="s">
        <v>31</v>
      </c>
      <c r="G121" s="6" t="s">
        <v>40</v>
      </c>
      <c r="H121" s="6" t="s">
        <v>38</v>
      </c>
      <c r="J121" s="6" t="s">
        <v>48</v>
      </c>
      <c r="K121" s="2" t="s">
        <v>31</v>
      </c>
      <c r="M121" t="s">
        <v>50</v>
      </c>
    </row>
    <row r="122" spans="1:13" x14ac:dyDescent="0.3">
      <c r="A122" t="s">
        <v>4</v>
      </c>
      <c r="B122" t="s">
        <v>27</v>
      </c>
      <c r="C122" t="s">
        <v>8</v>
      </c>
      <c r="D122" s="3">
        <f>D55</f>
        <v>1367.648589443728</v>
      </c>
      <c r="E122" s="3">
        <f ca="1">OFFSET(C55,0,$A$121)</f>
        <v>2369.2693600813045</v>
      </c>
      <c r="F122" s="3"/>
      <c r="G122" s="3">
        <f ca="1">E122-D122</f>
        <v>1001.6207706375765</v>
      </c>
      <c r="H122" s="8">
        <f ca="1">G122/D122*100</f>
        <v>73.236705566666927</v>
      </c>
      <c r="J122">
        <v>2021</v>
      </c>
      <c r="K122">
        <f ca="1">OFFSET(J121,A121,0)</f>
        <v>2041</v>
      </c>
      <c r="M122" t="str">
        <f ca="1">CONCATENATE("Population increase, ",J122,"-",K122,": numbers")</f>
        <v>Population increase, 2021-2041: numbers</v>
      </c>
    </row>
    <row r="123" spans="1:13" x14ac:dyDescent="0.3">
      <c r="A123" t="s">
        <v>4</v>
      </c>
      <c r="B123" t="s">
        <v>27</v>
      </c>
      <c r="C123" t="s">
        <v>9</v>
      </c>
      <c r="D123" s="3">
        <f>D56</f>
        <v>1588.9873333370801</v>
      </c>
      <c r="E123" s="3">
        <f t="shared" ref="E123:E139" ca="1" si="31">OFFSET(C56,0,$A$121)</f>
        <v>2444.9352302394918</v>
      </c>
      <c r="F123" s="3"/>
      <c r="G123" s="3">
        <f t="shared" ref="G123:G139" ca="1" si="32">E123-D123</f>
        <v>855.94789690241169</v>
      </c>
      <c r="H123" s="8">
        <f ca="1">G123/D123*100</f>
        <v>53.867509132675693</v>
      </c>
      <c r="J123">
        <v>2026</v>
      </c>
      <c r="M123" t="str">
        <f ca="1">CONCATENATE("Population increase, ",J122,"-",K122,": per cent")</f>
        <v>Population increase, 2021-2041: per cent</v>
      </c>
    </row>
    <row r="124" spans="1:13" x14ac:dyDescent="0.3">
      <c r="A124" t="s">
        <v>4</v>
      </c>
      <c r="B124" t="s">
        <v>27</v>
      </c>
      <c r="C124" t="s">
        <v>10</v>
      </c>
      <c r="D124" s="3">
        <f t="shared" ref="D124:D139" si="33">D57</f>
        <v>1794.1237084521899</v>
      </c>
      <c r="E124" s="3">
        <f t="shared" ca="1" si="31"/>
        <v>2606.1357699858054</v>
      </c>
      <c r="F124" s="3"/>
      <c r="G124" s="3">
        <f t="shared" ca="1" si="32"/>
        <v>812.01206153361545</v>
      </c>
      <c r="H124" s="8">
        <f t="shared" ref="H124:H139" ca="1" si="34">G124/D124*100</f>
        <v>45.259535767137663</v>
      </c>
      <c r="J124">
        <v>2031</v>
      </c>
    </row>
    <row r="125" spans="1:13" x14ac:dyDescent="0.3">
      <c r="A125" t="s">
        <v>4</v>
      </c>
      <c r="B125" t="s">
        <v>27</v>
      </c>
      <c r="C125" t="s">
        <v>11</v>
      </c>
      <c r="D125" s="3">
        <f t="shared" si="33"/>
        <v>1472.0913769023286</v>
      </c>
      <c r="E125" s="3">
        <f t="shared" ca="1" si="31"/>
        <v>2404.5401064992038</v>
      </c>
      <c r="F125" s="3"/>
      <c r="G125" s="3">
        <f t="shared" ca="1" si="32"/>
        <v>932.44872959687518</v>
      </c>
      <c r="H125" s="8">
        <f t="shared" ca="1" si="34"/>
        <v>63.34176969088665</v>
      </c>
      <c r="J125">
        <v>2036</v>
      </c>
    </row>
    <row r="126" spans="1:13" x14ac:dyDescent="0.3">
      <c r="A126" t="s">
        <v>4</v>
      </c>
      <c r="B126" t="s">
        <v>27</v>
      </c>
      <c r="C126" t="s">
        <v>12</v>
      </c>
      <c r="D126" s="3">
        <f t="shared" si="33"/>
        <v>1197.6419544219539</v>
      </c>
      <c r="E126" s="3">
        <f t="shared" ca="1" si="31"/>
        <v>1950.4085724224251</v>
      </c>
      <c r="F126" s="3"/>
      <c r="G126" s="3">
        <f t="shared" ca="1" si="32"/>
        <v>752.76661800047123</v>
      </c>
      <c r="H126" s="8">
        <f t="shared" ca="1" si="34"/>
        <v>62.854062119408361</v>
      </c>
      <c r="J126">
        <v>2041</v>
      </c>
    </row>
    <row r="127" spans="1:13" x14ac:dyDescent="0.3">
      <c r="A127" t="s">
        <v>4</v>
      </c>
      <c r="B127" t="s">
        <v>27</v>
      </c>
      <c r="C127" t="s">
        <v>13</v>
      </c>
      <c r="D127" s="3">
        <f t="shared" si="33"/>
        <v>953.16321642137473</v>
      </c>
      <c r="E127" s="3">
        <f t="shared" ca="1" si="31"/>
        <v>1738.1236235477541</v>
      </c>
      <c r="F127" s="3"/>
      <c r="G127" s="3">
        <f t="shared" ca="1" si="32"/>
        <v>784.96040712637932</v>
      </c>
      <c r="H127" s="8">
        <f t="shared" ca="1" si="34"/>
        <v>82.353199704190402</v>
      </c>
    </row>
    <row r="128" spans="1:13" x14ac:dyDescent="0.3">
      <c r="A128" t="s">
        <v>4</v>
      </c>
      <c r="B128" t="s">
        <v>27</v>
      </c>
      <c r="C128" t="s">
        <v>14</v>
      </c>
      <c r="D128" s="3">
        <f t="shared" si="33"/>
        <v>807.01919453121764</v>
      </c>
      <c r="E128" s="3">
        <f t="shared" ca="1" si="31"/>
        <v>1562.9592340102363</v>
      </c>
      <c r="F128" s="3"/>
      <c r="G128" s="3">
        <f t="shared" ca="1" si="32"/>
        <v>755.94003947901865</v>
      </c>
      <c r="H128" s="8">
        <f t="shared" ca="1" si="34"/>
        <v>93.670639385241657</v>
      </c>
    </row>
    <row r="129" spans="1:8" x14ac:dyDescent="0.3">
      <c r="A129" t="s">
        <v>4</v>
      </c>
      <c r="B129" t="s">
        <v>27</v>
      </c>
      <c r="C129" t="s">
        <v>15</v>
      </c>
      <c r="D129" s="3">
        <f t="shared" si="33"/>
        <v>799.04722870118576</v>
      </c>
      <c r="E129" s="3">
        <f t="shared" ca="1" si="31"/>
        <v>1388.0647597890179</v>
      </c>
      <c r="F129" s="3"/>
      <c r="G129" s="3">
        <f t="shared" ca="1" si="32"/>
        <v>589.01753108783214</v>
      </c>
      <c r="H129" s="8">
        <f t="shared" ca="1" si="34"/>
        <v>73.71498328643888</v>
      </c>
    </row>
    <row r="130" spans="1:8" x14ac:dyDescent="0.3">
      <c r="A130" t="s">
        <v>4</v>
      </c>
      <c r="B130" t="s">
        <v>27</v>
      </c>
      <c r="C130" t="s">
        <v>16</v>
      </c>
      <c r="D130" s="3">
        <f t="shared" si="33"/>
        <v>703.90125939738994</v>
      </c>
      <c r="E130" s="3">
        <f t="shared" ca="1" si="31"/>
        <v>1433.4780210819927</v>
      </c>
      <c r="F130" s="3"/>
      <c r="G130" s="3">
        <f t="shared" ca="1" si="32"/>
        <v>729.57676168460273</v>
      </c>
      <c r="H130" s="8">
        <f t="shared" ca="1" si="34"/>
        <v>103.64759999281628</v>
      </c>
    </row>
    <row r="131" spans="1:8" x14ac:dyDescent="0.3">
      <c r="A131" t="s">
        <v>4</v>
      </c>
      <c r="B131" t="s">
        <v>27</v>
      </c>
      <c r="C131" t="s">
        <v>17</v>
      </c>
      <c r="D131" s="3">
        <f t="shared" si="33"/>
        <v>827.10551996244669</v>
      </c>
      <c r="E131" s="3">
        <f t="shared" ca="1" si="31"/>
        <v>1449.8146289342089</v>
      </c>
      <c r="F131" s="3"/>
      <c r="G131" s="3">
        <f t="shared" ca="1" si="32"/>
        <v>622.70910897176225</v>
      </c>
      <c r="H131" s="8">
        <f t="shared" ca="1" si="34"/>
        <v>75.287746719431311</v>
      </c>
    </row>
    <row r="132" spans="1:8" x14ac:dyDescent="0.3">
      <c r="A132" t="s">
        <v>4</v>
      </c>
      <c r="B132" t="s">
        <v>27</v>
      </c>
      <c r="C132" t="s">
        <v>18</v>
      </c>
      <c r="D132" s="3">
        <f t="shared" si="33"/>
        <v>775.27598921583217</v>
      </c>
      <c r="E132" s="3">
        <f t="shared" ca="1" si="31"/>
        <v>1388.2099007398579</v>
      </c>
      <c r="F132" s="3"/>
      <c r="G132" s="3">
        <f ca="1">E132-D132</f>
        <v>612.93391152402569</v>
      </c>
      <c r="H132" s="8">
        <f t="shared" ca="1" si="34"/>
        <v>79.060092154277797</v>
      </c>
    </row>
    <row r="133" spans="1:8" x14ac:dyDescent="0.3">
      <c r="A133" t="s">
        <v>4</v>
      </c>
      <c r="B133" t="s">
        <v>27</v>
      </c>
      <c r="C133" t="s">
        <v>19</v>
      </c>
      <c r="D133" s="3">
        <f t="shared" si="33"/>
        <v>667.04890026858891</v>
      </c>
      <c r="E133" s="3">
        <f t="shared" ca="1" si="31"/>
        <v>1334.0317919951581</v>
      </c>
      <c r="F133" s="3"/>
      <c r="G133" s="3">
        <f ca="1">E133-D133</f>
        <v>666.98289172656916</v>
      </c>
      <c r="H133" s="8">
        <f t="shared" ca="1" si="34"/>
        <v>99.990104392347661</v>
      </c>
    </row>
    <row r="134" spans="1:8" x14ac:dyDescent="0.3">
      <c r="A134" t="s">
        <v>4</v>
      </c>
      <c r="B134" t="s">
        <v>27</v>
      </c>
      <c r="C134" t="s">
        <v>20</v>
      </c>
      <c r="D134" s="3">
        <f t="shared" si="33"/>
        <v>624.47912532224939</v>
      </c>
      <c r="E134" s="3">
        <f t="shared" ca="1" si="31"/>
        <v>1148.4490843044118</v>
      </c>
      <c r="F134" s="3"/>
      <c r="G134" s="3">
        <f t="shared" ca="1" si="32"/>
        <v>523.96995898216244</v>
      </c>
      <c r="H134" s="8">
        <f t="shared" ca="1" si="34"/>
        <v>83.905119920826607</v>
      </c>
    </row>
    <row r="135" spans="1:8" x14ac:dyDescent="0.3">
      <c r="A135" t="s">
        <v>4</v>
      </c>
      <c r="B135" t="s">
        <v>27</v>
      </c>
      <c r="C135" t="s">
        <v>21</v>
      </c>
      <c r="D135" s="3">
        <f t="shared" si="33"/>
        <v>444.92987815096637</v>
      </c>
      <c r="E135" s="3">
        <f t="shared" ca="1" si="31"/>
        <v>1088.1918983811292</v>
      </c>
      <c r="F135" s="3"/>
      <c r="G135" s="3">
        <f t="shared" ca="1" si="32"/>
        <v>643.26202023016288</v>
      </c>
      <c r="H135" s="8">
        <f t="shared" ca="1" si="34"/>
        <v>144.57604485979289</v>
      </c>
    </row>
    <row r="136" spans="1:8" x14ac:dyDescent="0.3">
      <c r="A136" t="s">
        <v>4</v>
      </c>
      <c r="B136" t="s">
        <v>27</v>
      </c>
      <c r="C136" t="s">
        <v>22</v>
      </c>
      <c r="D136" s="3">
        <f t="shared" si="33"/>
        <v>279.10343321969322</v>
      </c>
      <c r="E136" s="3">
        <f t="shared" ca="1" si="31"/>
        <v>878.90799697979287</v>
      </c>
      <c r="F136" s="3"/>
      <c r="G136" s="3">
        <f t="shared" ca="1" si="32"/>
        <v>599.80456376009965</v>
      </c>
      <c r="H136" s="8">
        <f t="shared" ca="1" si="34"/>
        <v>214.90404358013399</v>
      </c>
    </row>
    <row r="137" spans="1:8" x14ac:dyDescent="0.3">
      <c r="A137" t="s">
        <v>4</v>
      </c>
      <c r="B137" t="s">
        <v>27</v>
      </c>
      <c r="C137" t="s">
        <v>23</v>
      </c>
      <c r="D137" s="3">
        <f t="shared" si="33"/>
        <v>113.91482358051246</v>
      </c>
      <c r="E137" s="3">
        <f t="shared" ca="1" si="31"/>
        <v>634.19445368281333</v>
      </c>
      <c r="F137" s="3"/>
      <c r="G137" s="3">
        <f t="shared" ca="1" si="32"/>
        <v>520.27963010230087</v>
      </c>
      <c r="H137" s="8">
        <f t="shared" ca="1" si="34"/>
        <v>456.72688922226075</v>
      </c>
    </row>
    <row r="138" spans="1:8" x14ac:dyDescent="0.3">
      <c r="A138" t="s">
        <v>4</v>
      </c>
      <c r="B138" t="s">
        <v>27</v>
      </c>
      <c r="C138" t="s">
        <v>24</v>
      </c>
      <c r="D138" s="3">
        <f t="shared" si="33"/>
        <v>65.015555742786717</v>
      </c>
      <c r="E138" s="3">
        <f t="shared" ca="1" si="31"/>
        <v>445.8346687234208</v>
      </c>
      <c r="F138" s="3"/>
      <c r="G138" s="3">
        <f t="shared" ca="1" si="32"/>
        <v>380.81911298063409</v>
      </c>
      <c r="H138" s="8">
        <f t="shared" ca="1" si="34"/>
        <v>585.73538075598913</v>
      </c>
    </row>
    <row r="139" spans="1:8" x14ac:dyDescent="0.3">
      <c r="A139" t="s">
        <v>4</v>
      </c>
      <c r="B139" t="s">
        <v>27</v>
      </c>
      <c r="C139" t="s">
        <v>25</v>
      </c>
      <c r="D139" s="3">
        <f t="shared" si="33"/>
        <v>43.502914595551985</v>
      </c>
      <c r="E139" s="3">
        <f t="shared" ca="1" si="31"/>
        <v>257.06636039521862</v>
      </c>
      <c r="F139" s="3"/>
      <c r="G139" s="3">
        <f t="shared" ca="1" si="32"/>
        <v>213.56344579966662</v>
      </c>
      <c r="H139" s="8">
        <f t="shared" ca="1" si="34"/>
        <v>490.91755755947145</v>
      </c>
    </row>
    <row r="141" spans="1:8" x14ac:dyDescent="0.3">
      <c r="A141" s="2" t="s">
        <v>41</v>
      </c>
    </row>
    <row r="142" spans="1:8" x14ac:dyDescent="0.3">
      <c r="A142" t="s">
        <v>46</v>
      </c>
      <c r="D142" s="6" t="s">
        <v>62</v>
      </c>
      <c r="E142" s="6" t="s">
        <v>63</v>
      </c>
      <c r="F142" s="6" t="s">
        <v>64</v>
      </c>
      <c r="G142" s="6" t="s">
        <v>65</v>
      </c>
    </row>
    <row r="143" spans="1:8" x14ac:dyDescent="0.3">
      <c r="A143" t="s">
        <v>42</v>
      </c>
      <c r="D143" s="3">
        <v>14524.000001667077</v>
      </c>
      <c r="E143" s="3">
        <v>17108.077983447947</v>
      </c>
      <c r="F143" s="3">
        <v>19986.710664016682</v>
      </c>
      <c r="G143" s="3">
        <v>23124.080334095746</v>
      </c>
    </row>
    <row r="144" spans="1:8" x14ac:dyDescent="0.3">
      <c r="A144" t="s">
        <v>43</v>
      </c>
      <c r="D144" s="3">
        <v>1574.2447255654515</v>
      </c>
      <c r="E144" s="3">
        <v>1786.5248221948268</v>
      </c>
      <c r="F144" s="3">
        <v>2030.8957577276556</v>
      </c>
      <c r="G144" s="3">
        <v>2295.9759742885499</v>
      </c>
    </row>
    <row r="145" spans="1:7" x14ac:dyDescent="0.3">
      <c r="A145" t="s">
        <v>44</v>
      </c>
      <c r="D145" s="3">
        <v>409.27731914673626</v>
      </c>
      <c r="E145" s="3">
        <v>510.2009397290667</v>
      </c>
      <c r="F145" s="3">
        <v>632.71789582674182</v>
      </c>
      <c r="G145" s="3">
        <v>770.56253206865085</v>
      </c>
    </row>
    <row r="146" spans="1:7" x14ac:dyDescent="0.3">
      <c r="A146" t="s">
        <v>57</v>
      </c>
      <c r="D146" s="3">
        <v>1419.1105753621571</v>
      </c>
      <c r="E146" s="3">
        <v>1602.3087981029721</v>
      </c>
      <c r="F146" s="3">
        <v>1739.1918081781537</v>
      </c>
      <c r="G146" s="3">
        <v>1873.1216854775951</v>
      </c>
    </row>
    <row r="147" spans="1:7" x14ac:dyDescent="0.3">
      <c r="A147" t="s">
        <v>45</v>
      </c>
      <c r="D147" s="3">
        <v>17108.077983447947</v>
      </c>
      <c r="E147" s="3">
        <v>19986.710664016682</v>
      </c>
      <c r="F147" s="3">
        <v>23124.080334095746</v>
      </c>
      <c r="G147" s="3">
        <v>26522.615461793248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Summary</vt:lpstr>
      <vt:lpstr>DataPrep</vt:lpstr>
      <vt:lpstr>Summary!Print_Area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Wilson</dc:creator>
  <cp:lastModifiedBy>Thomas Wilson</cp:lastModifiedBy>
  <cp:lastPrinted>2023-11-15T00:39:55Z</cp:lastPrinted>
  <dcterms:created xsi:type="dcterms:W3CDTF">2023-11-10T01:45:22Z</dcterms:created>
  <dcterms:modified xsi:type="dcterms:W3CDTF">2023-12-13T00:17:27Z</dcterms:modified>
</cp:coreProperties>
</file>